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50" windowHeight="408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'List1'!$1:$9</definedName>
    <definedName name="_xlnm.Print_Area" localSheetId="0">'List1'!$A$1:$K$69</definedName>
  </definedNames>
  <calcPr fullCalcOnLoad="1"/>
</workbook>
</file>

<file path=xl/comments1.xml><?xml version="1.0" encoding="utf-8"?>
<comments xmlns="http://schemas.openxmlformats.org/spreadsheetml/2006/main">
  <authors>
    <author>ing. Vlastimil Kam?r</author>
  </authors>
  <commentList>
    <comment ref="S43" authorId="0">
      <text>
        <r>
          <rPr>
            <b/>
            <sz val="8"/>
            <rFont val="Tahoma"/>
            <family val="2"/>
          </rPr>
          <t>ing. Vlastimil Kamír:</t>
        </r>
        <r>
          <rPr>
            <sz val="8"/>
            <rFont val="Tahoma"/>
            <family val="2"/>
          </rPr>
          <t xml:space="preserve">
označte 1  požadovaný typ pletiva</t>
        </r>
      </text>
    </comment>
  </commentList>
</comments>
</file>

<file path=xl/sharedStrings.xml><?xml version="1.0" encoding="utf-8"?>
<sst xmlns="http://schemas.openxmlformats.org/spreadsheetml/2006/main" count="197" uniqueCount="100">
  <si>
    <t>ks</t>
  </si>
  <si>
    <t>Zatloukání kůlů:</t>
  </si>
  <si>
    <t>Nakládka a rozvoz kůlů, rozměření a vytýčení trasy:</t>
  </si>
  <si>
    <t>řada</t>
  </si>
  <si>
    <t>Instalace pletiva</t>
  </si>
  <si>
    <t>na kůl</t>
  </si>
  <si>
    <t>Zatloukání ve svažitém, kamenitém nebo těžko přístupném terénu:</t>
  </si>
  <si>
    <t>0 - 30 %</t>
  </si>
  <si>
    <t>Jízdné za km:</t>
  </si>
  <si>
    <t>km</t>
  </si>
  <si>
    <t>nutné jízdy stavby ohrady</t>
  </si>
  <si>
    <t>hod</t>
  </si>
  <si>
    <t>Cena montáže bez DPH celkem:</t>
  </si>
  <si>
    <t>Cena montáže s DPH celkem:</t>
  </si>
  <si>
    <t>Rozteč kůlů:</t>
  </si>
  <si>
    <t>m</t>
  </si>
  <si>
    <t>Délka ohrady:</t>
  </si>
  <si>
    <t>Počet zpevněných rohů:</t>
  </si>
  <si>
    <t>Teoretický počet kůlů:</t>
  </si>
  <si>
    <t>Výpočet montáže ohrady pro:</t>
  </si>
  <si>
    <t>Datum zpracování:</t>
  </si>
  <si>
    <t>Plánovaný datum montáže:</t>
  </si>
  <si>
    <t>Zpracoval:</t>
  </si>
  <si>
    <t>Ostatní práce účtované v hodinové mzdě:</t>
  </si>
  <si>
    <t>1.</t>
  </si>
  <si>
    <t>2.</t>
  </si>
  <si>
    <t>3.</t>
  </si>
  <si>
    <t>4.</t>
  </si>
  <si>
    <t>5.</t>
  </si>
  <si>
    <t>6.</t>
  </si>
  <si>
    <t>7.</t>
  </si>
  <si>
    <t>8.</t>
  </si>
  <si>
    <t>doprava z Borové na místo montáže a zpět</t>
  </si>
  <si>
    <t>bez zatloukání</t>
  </si>
  <si>
    <t>bez rozvozu</t>
  </si>
  <si>
    <t>bez instalace pletiva</t>
  </si>
  <si>
    <t>ano</t>
  </si>
  <si>
    <t>ne</t>
  </si>
  <si>
    <t>Typ kůlů</t>
  </si>
  <si>
    <t>vyberte z možností</t>
  </si>
  <si>
    <t>s rozvozem</t>
  </si>
  <si>
    <t>se zatloukáním</t>
  </si>
  <si>
    <t>Pletivo 80 cm</t>
  </si>
  <si>
    <t>Pletivo 100 cm</t>
  </si>
  <si>
    <t>Pletivo 120 cm</t>
  </si>
  <si>
    <t>Pletivo 140 cm</t>
  </si>
  <si>
    <t>Pletivo 160 cm</t>
  </si>
  <si>
    <t>Pletivo 180 cm</t>
  </si>
  <si>
    <t>Pletivo 200 cm</t>
  </si>
  <si>
    <t xml:space="preserve">Instalace vodiče  </t>
  </si>
  <si>
    <t>Montáž vchodu</t>
  </si>
  <si>
    <t>Uložení vysokonapěťového kabelu pod vchodem</t>
  </si>
  <si>
    <t>Montáž vchodu:</t>
  </si>
  <si>
    <t>Uložení vysokonapěťového kabelu pod vchodem:</t>
  </si>
  <si>
    <t>Zavěšení kovové brány</t>
  </si>
  <si>
    <t>počet ks</t>
  </si>
  <si>
    <t>Zavěšení kovové brány:</t>
  </si>
  <si>
    <t>Instalace zdroje s příslušenstvím:</t>
  </si>
  <si>
    <t>Instalace zdroje s příslušenstvím</t>
  </si>
  <si>
    <t>9.</t>
  </si>
  <si>
    <t>Montáž rohového izolátoru:</t>
  </si>
  <si>
    <t>10.</t>
  </si>
  <si>
    <t>Montáž rohového izolátoru (vajíčka):</t>
  </si>
  <si>
    <t>Instalace vodiče:</t>
  </si>
  <si>
    <t>vyplňte počet ks</t>
  </si>
  <si>
    <t>počet řad</t>
  </si>
  <si>
    <t>vodič (drát, páska, lanko) vč. izolátorů</t>
  </si>
  <si>
    <t>vyplňte počet řad</t>
  </si>
  <si>
    <t>vodič Horse Wire vč. izolátorů</t>
  </si>
  <si>
    <t xml:space="preserve">Montáž pevné hrazdy u vchodů: </t>
  </si>
  <si>
    <t xml:space="preserve">Montáž pevné hrazdy u vchodu </t>
  </si>
  <si>
    <t>Montáž pevného rohu</t>
  </si>
  <si>
    <t>Montáž podélných výdřev</t>
  </si>
  <si>
    <t>řada půlkulatiny</t>
  </si>
  <si>
    <t>řada prken (krajin)</t>
  </si>
  <si>
    <t>11.</t>
  </si>
  <si>
    <t>12.</t>
  </si>
  <si>
    <t>Práce s naším traktorem</t>
  </si>
  <si>
    <t>počet hodin</t>
  </si>
  <si>
    <t>Práce s naším traktorem:</t>
  </si>
  <si>
    <t>počet km</t>
  </si>
  <si>
    <t>Montáž pevného rohu:</t>
  </si>
  <si>
    <t>Upozornění</t>
  </si>
  <si>
    <t>V některých případech nelze kůly zatlouct. Je to například do písku, skály, v nepřístupných místech apod.</t>
  </si>
  <si>
    <t>Plnění je uskutečněno v režimu přenesení daňové povinnosti dle § 92 a-e Zákona o DPH. Výši daně je povinen doplnit a přiznat plátce, pro kterého je plnění uskutečněno. Neplátcům DPH bude účtováno zhotovitelem.</t>
  </si>
  <si>
    <t>Rozvoz zboží firmy KAMÍR a Co spol. s r. o. je zdarma v případě že jej vezeme při cestě k zákazníkovi. Ostatní zboží přivezeme zvlášť za 12 Kč/km, nebo dopravu zajistí firma KAMÍR a Co spol. s r. o. dle jejich obchodních podmínek.</t>
  </si>
  <si>
    <t>Při nákupu zboží od firmy KAMÍR a Co spol. s r. o. bude účtován pouze skutečně spotřebovaný materiál (celé balení) a zbytek odvezeme zpět.</t>
  </si>
  <si>
    <t>Kalkulace montáže ohrady</t>
  </si>
  <si>
    <t>počet polí</t>
  </si>
  <si>
    <t>Počet zpevněných hrazd:</t>
  </si>
  <si>
    <t>Akát a smrk, průměr nad 10 cm</t>
  </si>
  <si>
    <t>Smrk, průměr do 10 cm</t>
  </si>
  <si>
    <t>160-180 cm</t>
  </si>
  <si>
    <t>180-200 cm</t>
  </si>
  <si>
    <t>200-220 cm</t>
  </si>
  <si>
    <t>220-250 cm</t>
  </si>
  <si>
    <t>250-280 cm</t>
  </si>
  <si>
    <t>200-250 cm</t>
  </si>
  <si>
    <t>AS</t>
  </si>
  <si>
    <t>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</si>
</sst>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[$Kč-405]_-;\-* #,##0\ [$Kč-405]_-;_-* &quot;-&quot;??\ [$Kč-405]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16" borderId="0" xfId="0" applyFill="1" applyAlignment="1">
      <alignment/>
    </xf>
    <xf numFmtId="3" fontId="0" fillId="16" borderId="0" xfId="0" applyNumberFormat="1" applyFill="1" applyAlignment="1">
      <alignment/>
    </xf>
    <xf numFmtId="0" fontId="0" fillId="16" borderId="0" xfId="0" applyFill="1" applyAlignment="1">
      <alignment horizontal="right"/>
    </xf>
    <xf numFmtId="0" fontId="0" fillId="16" borderId="0" xfId="0" applyFill="1" applyAlignment="1">
      <alignment horizontal="center"/>
    </xf>
    <xf numFmtId="14" fontId="0" fillId="16" borderId="0" xfId="0" applyNumberFormat="1" applyFill="1" applyAlignment="1">
      <alignment/>
    </xf>
    <xf numFmtId="0" fontId="0" fillId="16" borderId="0" xfId="0" applyFill="1" applyAlignment="1">
      <alignment horizontal="center"/>
    </xf>
    <xf numFmtId="0" fontId="25" fillId="16" borderId="0" xfId="0" applyFont="1" applyFill="1" applyAlignment="1">
      <alignment/>
    </xf>
    <xf numFmtId="3" fontId="40" fillId="16" borderId="0" xfId="0" applyNumberFormat="1" applyFont="1" applyFill="1" applyAlignment="1">
      <alignment horizontal="right"/>
    </xf>
    <xf numFmtId="9" fontId="0" fillId="16" borderId="0" xfId="0" applyNumberFormat="1" applyFill="1" applyAlignment="1">
      <alignment/>
    </xf>
    <xf numFmtId="0" fontId="0" fillId="16" borderId="0" xfId="0" applyFill="1" applyBorder="1" applyAlignment="1">
      <alignment/>
    </xf>
    <xf numFmtId="3" fontId="0" fillId="16" borderId="0" xfId="0" applyNumberFormat="1" applyFill="1" applyBorder="1" applyAlignment="1">
      <alignment/>
    </xf>
    <xf numFmtId="0" fontId="0" fillId="16" borderId="0" xfId="0" applyFill="1" applyAlignment="1">
      <alignment horizontal="left"/>
    </xf>
    <xf numFmtId="164" fontId="0" fillId="10" borderId="10" xfId="0" applyNumberFormat="1" applyFill="1" applyBorder="1" applyAlignment="1">
      <alignment/>
    </xf>
    <xf numFmtId="164" fontId="0" fillId="10" borderId="11" xfId="0" applyNumberFormat="1" applyFill="1" applyBorder="1" applyAlignment="1">
      <alignment/>
    </xf>
    <xf numFmtId="164" fontId="0" fillId="10" borderId="12" xfId="0" applyNumberFormat="1" applyFill="1" applyBorder="1" applyAlignment="1">
      <alignment/>
    </xf>
    <xf numFmtId="0" fontId="0" fillId="16" borderId="11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164" fontId="0" fillId="16" borderId="0" xfId="0" applyNumberFormat="1" applyFill="1" applyBorder="1" applyAlignment="1">
      <alignment/>
    </xf>
    <xf numFmtId="9" fontId="0" fillId="0" borderId="1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3" fontId="0" fillId="16" borderId="0" xfId="0" applyNumberFormat="1" applyFill="1" applyAlignment="1">
      <alignment wrapText="1"/>
    </xf>
    <xf numFmtId="0" fontId="0" fillId="16" borderId="13" xfId="0" applyFill="1" applyBorder="1" applyAlignment="1">
      <alignment/>
    </xf>
    <xf numFmtId="0" fontId="21" fillId="16" borderId="0" xfId="0" applyFont="1" applyFill="1" applyAlignment="1">
      <alignment/>
    </xf>
    <xf numFmtId="9" fontId="21" fillId="16" borderId="10" xfId="0" applyNumberFormat="1" applyFont="1" applyFill="1" applyBorder="1" applyAlignment="1" applyProtection="1">
      <alignment horizontal="center"/>
      <protection locked="0"/>
    </xf>
    <xf numFmtId="0" fontId="21" fillId="16" borderId="0" xfId="0" applyFont="1" applyFill="1" applyAlignment="1">
      <alignment horizontal="center"/>
    </xf>
    <xf numFmtId="0" fontId="21" fillId="16" borderId="11" xfId="0" applyFont="1" applyFill="1" applyBorder="1" applyAlignment="1" applyProtection="1">
      <alignment horizontal="center"/>
      <protection locked="0"/>
    </xf>
    <xf numFmtId="0" fontId="21" fillId="16" borderId="12" xfId="0" applyFont="1" applyFill="1" applyBorder="1" applyAlignment="1" applyProtection="1">
      <alignment horizontal="center"/>
      <protection locked="0"/>
    </xf>
    <xf numFmtId="3" fontId="0" fillId="16" borderId="0" xfId="0" applyNumberFormat="1" applyFill="1" applyAlignment="1">
      <alignment horizontal="center" wrapText="1"/>
    </xf>
    <xf numFmtId="0" fontId="0" fillId="16" borderId="0" xfId="0" applyFill="1" applyBorder="1" applyAlignment="1">
      <alignment horizontal="center"/>
    </xf>
    <xf numFmtId="0" fontId="41" fillId="16" borderId="0" xfId="0" applyNumberFormat="1" applyFont="1" applyFill="1" applyAlignment="1">
      <alignment horizontal="left"/>
    </xf>
    <xf numFmtId="0" fontId="0" fillId="16" borderId="10" xfId="0" applyFill="1" applyBorder="1" applyAlignment="1">
      <alignment/>
    </xf>
    <xf numFmtId="0" fontId="0" fillId="16" borderId="0" xfId="0" applyFont="1" applyFill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41" fillId="16" borderId="0" xfId="0" applyFont="1" applyFill="1" applyAlignment="1">
      <alignment/>
    </xf>
    <xf numFmtId="0" fontId="25" fillId="16" borderId="0" xfId="0" applyFont="1" applyFill="1" applyAlignment="1">
      <alignment horizontal="center"/>
    </xf>
    <xf numFmtId="3" fontId="21" fillId="16" borderId="10" xfId="0" applyNumberFormat="1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21" fillId="16" borderId="10" xfId="0" applyFont="1" applyFill="1" applyBorder="1" applyAlignment="1" applyProtection="1">
      <alignment horizontal="center"/>
      <protection locked="0"/>
    </xf>
    <xf numFmtId="0" fontId="42" fillId="16" borderId="0" xfId="0" applyFont="1" applyFill="1" applyAlignment="1">
      <alignment/>
    </xf>
    <xf numFmtId="0" fontId="40" fillId="16" borderId="0" xfId="0" applyFont="1" applyFill="1" applyAlignment="1">
      <alignment/>
    </xf>
    <xf numFmtId="0" fontId="0" fillId="0" borderId="13" xfId="0" applyBorder="1" applyAlignment="1" applyProtection="1">
      <alignment horizontal="center"/>
      <protection locked="0"/>
    </xf>
    <xf numFmtId="0" fontId="25" fillId="16" borderId="14" xfId="0" applyFont="1" applyFill="1" applyBorder="1" applyAlignment="1">
      <alignment vertical="center"/>
    </xf>
    <xf numFmtId="0" fontId="0" fillId="16" borderId="0" xfId="0" applyFill="1" applyBorder="1" applyAlignment="1">
      <alignment vertical="center"/>
    </xf>
    <xf numFmtId="3" fontId="0" fillId="16" borderId="0" xfId="0" applyNumberFormat="1" applyFill="1" applyBorder="1" applyAlignment="1">
      <alignment vertical="center"/>
    </xf>
    <xf numFmtId="0" fontId="0" fillId="16" borderId="15" xfId="0" applyFill="1" applyBorder="1" applyAlignment="1">
      <alignment vertical="center"/>
    </xf>
    <xf numFmtId="0" fontId="0" fillId="16" borderId="0" xfId="0" applyFill="1" applyBorder="1" applyAlignment="1">
      <alignment horizontal="right"/>
    </xf>
    <xf numFmtId="0" fontId="25" fillId="16" borderId="10" xfId="0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3" fontId="25" fillId="16" borderId="0" xfId="0" applyNumberFormat="1" applyFont="1" applyFill="1" applyAlignment="1">
      <alignment horizontal="center"/>
    </xf>
    <xf numFmtId="3" fontId="41" fillId="16" borderId="0" xfId="0" applyNumberFormat="1" applyFont="1" applyFill="1" applyAlignment="1">
      <alignment/>
    </xf>
    <xf numFmtId="0" fontId="21" fillId="33" borderId="10" xfId="0" applyFont="1" applyFill="1" applyBorder="1" applyAlignment="1" applyProtection="1">
      <alignment horizontal="center"/>
      <protection locked="0"/>
    </xf>
    <xf numFmtId="0" fontId="41" fillId="16" borderId="0" xfId="0" applyFont="1" applyFill="1" applyAlignment="1">
      <alignment horizontal="center"/>
    </xf>
    <xf numFmtId="0" fontId="0" fillId="16" borderId="0" xfId="0" applyFill="1" applyBorder="1" applyAlignment="1" applyProtection="1">
      <alignment horizontal="right"/>
      <protection/>
    </xf>
    <xf numFmtId="0" fontId="0" fillId="16" borderId="0" xfId="0" applyFill="1" applyBorder="1" applyAlignment="1" applyProtection="1">
      <alignment horizontal="center"/>
      <protection/>
    </xf>
    <xf numFmtId="0" fontId="0" fillId="16" borderId="0" xfId="0" applyFill="1" applyAlignment="1" applyProtection="1">
      <alignment/>
      <protection/>
    </xf>
    <xf numFmtId="3" fontId="0" fillId="16" borderId="0" xfId="0" applyNumberFormat="1" applyFill="1" applyAlignment="1" applyProtection="1">
      <alignment/>
      <protection/>
    </xf>
    <xf numFmtId="3" fontId="0" fillId="16" borderId="0" xfId="0" applyNumberFormat="1" applyFill="1" applyAlignment="1" applyProtection="1">
      <alignment horizontal="center" wrapText="1"/>
      <protection/>
    </xf>
    <xf numFmtId="9" fontId="0" fillId="16" borderId="0" xfId="0" applyNumberFormat="1" applyFill="1" applyBorder="1" applyAlignment="1" applyProtection="1">
      <alignment horizontal="center"/>
      <protection/>
    </xf>
    <xf numFmtId="164" fontId="0" fillId="16" borderId="0" xfId="0" applyNumberFormat="1" applyFill="1" applyBorder="1" applyAlignment="1" applyProtection="1">
      <alignment/>
      <protection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left" vertical="center"/>
      <protection locked="0"/>
    </xf>
    <xf numFmtId="3" fontId="0" fillId="16" borderId="0" xfId="0" applyNumberFormat="1" applyFill="1" applyAlignment="1">
      <alignment horizontal="center" wrapText="1"/>
    </xf>
    <xf numFmtId="3" fontId="0" fillId="16" borderId="15" xfId="0" applyNumberFormat="1" applyFill="1" applyBorder="1" applyAlignment="1">
      <alignment horizontal="center" wrapText="1"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left"/>
      <protection locked="0"/>
    </xf>
    <xf numFmtId="164" fontId="40" fillId="10" borderId="16" xfId="0" applyNumberFormat="1" applyFont="1" applyFill="1" applyBorder="1" applyAlignment="1">
      <alignment horizontal="center"/>
    </xf>
    <xf numFmtId="164" fontId="40" fillId="10" borderId="18" xfId="0" applyNumberFormat="1" applyFont="1" applyFill="1" applyBorder="1" applyAlignment="1">
      <alignment horizontal="center"/>
    </xf>
    <xf numFmtId="164" fontId="40" fillId="10" borderId="17" xfId="0" applyNumberFormat="1" applyFont="1" applyFill="1" applyBorder="1" applyAlignment="1">
      <alignment horizontal="center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25" fillId="16" borderId="19" xfId="0" applyFont="1" applyFill="1" applyBorder="1" applyAlignment="1">
      <alignment horizontal="center"/>
    </xf>
    <xf numFmtId="0" fontId="40" fillId="16" borderId="0" xfId="0" applyFont="1" applyFill="1" applyAlignment="1">
      <alignment horizontal="center" vertical="center"/>
    </xf>
    <xf numFmtId="0" fontId="25" fillId="16" borderId="0" xfId="0" applyFont="1" applyFill="1" applyAlignment="1">
      <alignment horizontal="right"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16" borderId="0" xfId="0" applyFill="1" applyBorder="1" applyAlignment="1">
      <alignment horizontal="center"/>
    </xf>
    <xf numFmtId="0" fontId="0" fillId="16" borderId="0" xfId="0" applyFill="1" applyBorder="1" applyAlignment="1">
      <alignment horizontal="right"/>
    </xf>
    <xf numFmtId="0" fontId="0" fillId="16" borderId="20" xfId="0" applyFill="1" applyBorder="1" applyAlignment="1">
      <alignment vertical="center" wrapText="1"/>
    </xf>
    <xf numFmtId="0" fontId="0" fillId="16" borderId="19" xfId="0" applyFill="1" applyBorder="1" applyAlignment="1">
      <alignment vertical="center" wrapText="1"/>
    </xf>
    <xf numFmtId="0" fontId="0" fillId="16" borderId="21" xfId="0" applyFill="1" applyBorder="1" applyAlignment="1">
      <alignment vertical="center" wrapText="1"/>
    </xf>
    <xf numFmtId="0" fontId="0" fillId="16" borderId="22" xfId="0" applyFill="1" applyBorder="1" applyAlignment="1">
      <alignment vertical="center" wrapText="1"/>
    </xf>
    <xf numFmtId="0" fontId="0" fillId="16" borderId="23" xfId="0" applyFill="1" applyBorder="1" applyAlignment="1">
      <alignment vertical="center" wrapText="1"/>
    </xf>
    <xf numFmtId="0" fontId="0" fillId="16" borderId="24" xfId="0" applyFill="1" applyBorder="1" applyAlignment="1">
      <alignment vertical="center" wrapText="1"/>
    </xf>
    <xf numFmtId="0" fontId="0" fillId="16" borderId="16" xfId="0" applyFill="1" applyBorder="1" applyAlignment="1">
      <alignment vertical="center" wrapText="1"/>
    </xf>
    <xf numFmtId="0" fontId="0" fillId="16" borderId="18" xfId="0" applyFill="1" applyBorder="1" applyAlignment="1">
      <alignment vertical="center" wrapText="1"/>
    </xf>
    <xf numFmtId="0" fontId="0" fillId="16" borderId="17" xfId="0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showGridLines="0" tabSelected="1" zoomScaleSheetLayoutView="100" zoomScalePageLayoutView="0" workbookViewId="0" topLeftCell="A1">
      <selection activeCell="E2" sqref="E2:J2"/>
    </sheetView>
  </sheetViews>
  <sheetFormatPr defaultColWidth="9.140625" defaultRowHeight="15"/>
  <cols>
    <col min="1" max="1" width="2.57421875" style="0" customWidth="1"/>
    <col min="2" max="2" width="3.421875" style="0" customWidth="1"/>
    <col min="3" max="3" width="35.28125" style="0" customWidth="1"/>
    <col min="4" max="4" width="9.57421875" style="0" customWidth="1"/>
    <col min="5" max="5" width="11.57421875" style="0" bestFit="1" customWidth="1"/>
    <col min="6" max="6" width="3.140625" style="0" customWidth="1"/>
    <col min="7" max="7" width="7.28125" style="0" customWidth="1"/>
    <col min="8" max="8" width="0.71875" style="0" customWidth="1"/>
    <col min="9" max="9" width="17.00390625" style="1" bestFit="1" customWidth="1"/>
    <col min="10" max="10" width="9.140625" style="0" customWidth="1"/>
    <col min="11" max="11" width="5.57421875" style="0" customWidth="1"/>
    <col min="12" max="12" width="1.28515625" style="0" customWidth="1"/>
    <col min="13" max="13" width="2.57421875" style="0" hidden="1" customWidth="1"/>
    <col min="14" max="14" width="3.57421875" style="0" hidden="1" customWidth="1"/>
    <col min="15" max="15" width="27.140625" style="0" hidden="1" customWidth="1"/>
    <col min="16" max="16" width="12.140625" style="0" hidden="1" customWidth="1"/>
    <col min="17" max="17" width="6.421875" style="0" hidden="1" customWidth="1"/>
    <col min="18" max="18" width="7.8515625" style="0" hidden="1" customWidth="1"/>
    <col min="19" max="19" width="9.140625" style="0" hidden="1" customWidth="1"/>
    <col min="20" max="20" width="11.8515625" style="1" hidden="1" customWidth="1"/>
    <col min="21" max="21" width="9.140625" style="0" hidden="1" customWidth="1"/>
    <col min="22" max="22" width="2.421875" style="0" hidden="1" customWidth="1"/>
    <col min="23" max="23" width="9.140625" style="0" customWidth="1"/>
  </cols>
  <sheetData>
    <row r="1" spans="1:22" ht="29.25" customHeight="1" thickBot="1">
      <c r="A1" s="2"/>
      <c r="B1" s="2"/>
      <c r="C1" s="78" t="s">
        <v>87</v>
      </c>
      <c r="D1" s="78"/>
      <c r="E1" s="78"/>
      <c r="F1" s="78"/>
      <c r="G1" s="78"/>
      <c r="H1" s="78"/>
      <c r="I1" s="78"/>
      <c r="J1" s="78"/>
      <c r="K1" s="2"/>
      <c r="M1" s="2"/>
      <c r="N1" s="2" t="s">
        <v>24</v>
      </c>
      <c r="O1" s="8" t="s">
        <v>2</v>
      </c>
      <c r="P1" s="2"/>
      <c r="Q1" s="2"/>
      <c r="R1" s="2"/>
      <c r="S1" s="2"/>
      <c r="T1" s="3"/>
      <c r="U1" s="2"/>
      <c r="V1" s="2"/>
    </row>
    <row r="2" spans="1:22" ht="15.75" thickBot="1">
      <c r="A2" s="2"/>
      <c r="B2" s="2"/>
      <c r="C2" s="79" t="s">
        <v>19</v>
      </c>
      <c r="D2" s="79"/>
      <c r="E2" s="80"/>
      <c r="F2" s="81"/>
      <c r="G2" s="81"/>
      <c r="H2" s="81"/>
      <c r="I2" s="81"/>
      <c r="J2" s="82"/>
      <c r="K2" s="2"/>
      <c r="M2" s="2"/>
      <c r="N2" s="2" t="s">
        <v>98</v>
      </c>
      <c r="O2" s="2" t="s">
        <v>92</v>
      </c>
      <c r="P2" s="2"/>
      <c r="Q2" s="2" t="s">
        <v>0</v>
      </c>
      <c r="R2" s="2">
        <v>22</v>
      </c>
      <c r="S2" s="17">
        <v>1</v>
      </c>
      <c r="T2" s="3">
        <f>$I$11*S2*R2</f>
        <v>0</v>
      </c>
      <c r="U2" s="2"/>
      <c r="V2" s="2"/>
    </row>
    <row r="3" spans="1:22" ht="15.75" thickBot="1">
      <c r="A3" s="2"/>
      <c r="B3" s="2"/>
      <c r="C3" s="4"/>
      <c r="D3" s="4"/>
      <c r="E3" s="5"/>
      <c r="F3" s="5"/>
      <c r="G3" s="5" t="s">
        <v>20</v>
      </c>
      <c r="H3" s="7"/>
      <c r="I3" s="5"/>
      <c r="J3" s="6">
        <f ca="1">TODAY()</f>
        <v>41677</v>
      </c>
      <c r="K3" s="2"/>
      <c r="M3" s="2"/>
      <c r="N3" s="2"/>
      <c r="O3" s="2" t="s">
        <v>93</v>
      </c>
      <c r="P3" s="2"/>
      <c r="Q3" s="2" t="s">
        <v>0</v>
      </c>
      <c r="R3" s="2">
        <v>24</v>
      </c>
      <c r="S3" s="28">
        <v>1</v>
      </c>
      <c r="T3" s="3">
        <f>$I$11*S3*R3</f>
        <v>0</v>
      </c>
      <c r="U3" s="2"/>
      <c r="V3" s="2"/>
    </row>
    <row r="4" spans="1:22" ht="15.75" thickBot="1">
      <c r="A4" s="2"/>
      <c r="B4" s="2"/>
      <c r="C4" s="2" t="s">
        <v>14</v>
      </c>
      <c r="D4" s="25"/>
      <c r="E4" s="2" t="s">
        <v>15</v>
      </c>
      <c r="F4" s="11"/>
      <c r="G4" s="11"/>
      <c r="H4" s="11"/>
      <c r="I4" s="12"/>
      <c r="J4" s="11"/>
      <c r="K4" s="2"/>
      <c r="M4" s="2"/>
      <c r="N4" s="2"/>
      <c r="O4" s="2" t="s">
        <v>94</v>
      </c>
      <c r="P4" s="2"/>
      <c r="Q4" s="2" t="s">
        <v>0</v>
      </c>
      <c r="R4" s="2">
        <v>26</v>
      </c>
      <c r="S4" s="28">
        <v>1</v>
      </c>
      <c r="T4" s="3">
        <f>$I$11*S4*R4</f>
        <v>0</v>
      </c>
      <c r="U4" s="2"/>
      <c r="V4" s="2"/>
    </row>
    <row r="5" spans="1:22" ht="15.75" thickBot="1">
      <c r="A5" s="2"/>
      <c r="B5" s="2"/>
      <c r="C5" s="2" t="s">
        <v>16</v>
      </c>
      <c r="D5" s="47"/>
      <c r="E5" s="2" t="s">
        <v>15</v>
      </c>
      <c r="F5" s="83" t="s">
        <v>21</v>
      </c>
      <c r="G5" s="83"/>
      <c r="H5" s="83"/>
      <c r="I5" s="83"/>
      <c r="J5" s="20"/>
      <c r="K5" s="2"/>
      <c r="M5" s="2"/>
      <c r="N5" s="2"/>
      <c r="O5" s="2" t="s">
        <v>95</v>
      </c>
      <c r="P5" s="2"/>
      <c r="Q5" s="2" t="s">
        <v>0</v>
      </c>
      <c r="R5" s="2">
        <v>28</v>
      </c>
      <c r="S5" s="28">
        <v>1</v>
      </c>
      <c r="T5" s="3">
        <f>$I$11*S5*R5</f>
        <v>0</v>
      </c>
      <c r="U5" s="2"/>
      <c r="V5" s="2"/>
    </row>
    <row r="6" spans="1:22" ht="15.75" thickBot="1">
      <c r="A6" s="2"/>
      <c r="B6" s="2"/>
      <c r="C6" s="2" t="s">
        <v>17</v>
      </c>
      <c r="D6" s="47"/>
      <c r="E6" s="2" t="s">
        <v>0</v>
      </c>
      <c r="F6" s="84" t="s">
        <v>22</v>
      </c>
      <c r="G6" s="84"/>
      <c r="H6" s="35"/>
      <c r="I6" s="75"/>
      <c r="J6" s="76"/>
      <c r="K6" s="2"/>
      <c r="M6" s="2"/>
      <c r="N6" s="2"/>
      <c r="O6" s="2" t="s">
        <v>96</v>
      </c>
      <c r="P6" s="2"/>
      <c r="Q6" s="2" t="s">
        <v>0</v>
      </c>
      <c r="R6" s="2">
        <v>30</v>
      </c>
      <c r="S6" s="18">
        <v>1</v>
      </c>
      <c r="T6" s="3">
        <f>$I$11*S6*R6</f>
        <v>0</v>
      </c>
      <c r="U6" s="2"/>
      <c r="V6" s="2"/>
    </row>
    <row r="7" spans="1:22" ht="15.75" thickBot="1">
      <c r="A7" s="2"/>
      <c r="B7" s="2"/>
      <c r="C7" s="2" t="s">
        <v>89</v>
      </c>
      <c r="D7" s="26"/>
      <c r="E7" s="2" t="s">
        <v>0</v>
      </c>
      <c r="F7" s="52"/>
      <c r="G7" s="59"/>
      <c r="H7" s="60"/>
      <c r="I7" s="60"/>
      <c r="J7" s="60"/>
      <c r="K7" s="2"/>
      <c r="M7" s="2"/>
      <c r="N7" s="2"/>
      <c r="O7" s="2" t="s">
        <v>39</v>
      </c>
      <c r="P7" s="2"/>
      <c r="Q7" s="2"/>
      <c r="R7" s="2"/>
      <c r="S7" s="11"/>
      <c r="T7" s="3"/>
      <c r="U7" s="2"/>
      <c r="V7" s="2"/>
    </row>
    <row r="8" spans="1:22" ht="15.75" thickBot="1">
      <c r="A8" s="2"/>
      <c r="B8" s="2"/>
      <c r="C8" s="8" t="s">
        <v>18</v>
      </c>
      <c r="D8" s="53">
        <f>IF(D4=0,"",ROUND(D5/D4+3+D6*4+2*D7,0))</f>
      </c>
      <c r="E8" s="2" t="s">
        <v>0</v>
      </c>
      <c r="F8" s="2"/>
      <c r="G8" s="61"/>
      <c r="H8" s="61"/>
      <c r="I8" s="62"/>
      <c r="J8" s="61"/>
      <c r="K8" s="2"/>
      <c r="M8" s="2"/>
      <c r="N8" s="2" t="s">
        <v>99</v>
      </c>
      <c r="O8" s="2" t="s">
        <v>92</v>
      </c>
      <c r="P8" s="2"/>
      <c r="Q8" s="2" t="s">
        <v>0</v>
      </c>
      <c r="R8" s="2">
        <v>18</v>
      </c>
      <c r="S8" s="17">
        <v>1</v>
      </c>
      <c r="T8" s="3">
        <f>$I$12*S8*R8</f>
        <v>0</v>
      </c>
      <c r="U8" s="2"/>
      <c r="V8" s="2"/>
    </row>
    <row r="9" spans="1:22" ht="15">
      <c r="A9" s="2"/>
      <c r="B9" s="2"/>
      <c r="C9" s="2"/>
      <c r="D9" s="2"/>
      <c r="E9" s="2"/>
      <c r="F9" s="2"/>
      <c r="G9" s="2"/>
      <c r="H9" s="2"/>
      <c r="I9" s="3"/>
      <c r="J9" s="2"/>
      <c r="K9" s="2"/>
      <c r="M9" s="2"/>
      <c r="N9" s="2"/>
      <c r="O9" s="2" t="s">
        <v>93</v>
      </c>
      <c r="P9" s="2"/>
      <c r="Q9" s="2" t="s">
        <v>0</v>
      </c>
      <c r="R9" s="2">
        <v>21</v>
      </c>
      <c r="S9" s="28">
        <v>1</v>
      </c>
      <c r="T9" s="3">
        <f>$I$12*S9*R9</f>
        <v>0</v>
      </c>
      <c r="U9" s="2"/>
      <c r="V9" s="2"/>
    </row>
    <row r="10" spans="1:22" ht="15.75" thickBot="1">
      <c r="A10" s="2"/>
      <c r="B10" s="2"/>
      <c r="C10" s="8" t="s">
        <v>38</v>
      </c>
      <c r="D10" s="2"/>
      <c r="E10" s="2"/>
      <c r="F10" s="2"/>
      <c r="G10" s="8" t="s">
        <v>55</v>
      </c>
      <c r="H10" s="2"/>
      <c r="I10" s="55" t="s">
        <v>55</v>
      </c>
      <c r="J10" s="2"/>
      <c r="K10" s="2"/>
      <c r="M10" s="2"/>
      <c r="N10" s="2"/>
      <c r="O10" s="2" t="s">
        <v>97</v>
      </c>
      <c r="P10" s="2"/>
      <c r="Q10" s="2" t="s">
        <v>0</v>
      </c>
      <c r="R10" s="2">
        <v>25</v>
      </c>
      <c r="S10" s="18">
        <v>1</v>
      </c>
      <c r="T10" s="3">
        <f>$I$12*S10*R10</f>
        <v>0</v>
      </c>
      <c r="U10" s="2"/>
      <c r="V10" s="2"/>
    </row>
    <row r="11" spans="1:22" ht="15.75" thickBot="1">
      <c r="A11" s="2"/>
      <c r="B11" s="2"/>
      <c r="C11" s="38" t="s">
        <v>90</v>
      </c>
      <c r="D11" s="66" t="s">
        <v>39</v>
      </c>
      <c r="E11" s="67"/>
      <c r="F11" s="2"/>
      <c r="G11" s="43"/>
      <c r="H11" s="2"/>
      <c r="I11" s="54">
        <f>IF(D11=O7,0,IF($G$11=J11,IF($G$12=J11,$D$8,$D$8-$G$12),$G$11))</f>
        <v>0</v>
      </c>
      <c r="J11" s="2"/>
      <c r="K11" s="2"/>
      <c r="M11" s="2"/>
      <c r="N11" s="2"/>
      <c r="O11" s="2" t="s">
        <v>39</v>
      </c>
      <c r="P11" s="2"/>
      <c r="Q11" s="2"/>
      <c r="R11" s="2"/>
      <c r="S11" s="2"/>
      <c r="T11" s="3"/>
      <c r="U11" s="2"/>
      <c r="V11" s="2"/>
    </row>
    <row r="12" spans="1:22" ht="15.75" thickBot="1">
      <c r="A12" s="2"/>
      <c r="B12" s="2"/>
      <c r="C12" s="38" t="s">
        <v>91</v>
      </c>
      <c r="D12" s="66" t="s">
        <v>39</v>
      </c>
      <c r="E12" s="67"/>
      <c r="F12" s="2"/>
      <c r="G12" s="43"/>
      <c r="H12" s="2"/>
      <c r="I12" s="54">
        <f>IF(D12=O11,0,IF(G12=J12,IF(G11=J12,D8,D8-G11),G12))</f>
        <v>0</v>
      </c>
      <c r="J12" s="2"/>
      <c r="K12" s="2"/>
      <c r="M12" s="2"/>
      <c r="N12" s="2"/>
      <c r="O12" s="2" t="s">
        <v>40</v>
      </c>
      <c r="P12" s="2"/>
      <c r="Q12" s="2"/>
      <c r="R12" s="2"/>
      <c r="S12" s="2"/>
      <c r="T12" s="3"/>
      <c r="U12" s="2"/>
      <c r="V12" s="2"/>
    </row>
    <row r="13" spans="1:22" ht="15">
      <c r="A13" s="2"/>
      <c r="B13" s="2"/>
      <c r="C13" s="2"/>
      <c r="D13" s="2"/>
      <c r="E13" s="2"/>
      <c r="F13" s="2"/>
      <c r="G13" s="2"/>
      <c r="H13" s="2"/>
      <c r="I13" s="56">
        <f>IF(D8=D9,"",IF(I12+I11=D8,"","Nesouhlasí potřebný počet kůlů"))</f>
      </c>
      <c r="J13" s="2"/>
      <c r="K13" s="2"/>
      <c r="M13" s="2"/>
      <c r="N13" s="2"/>
      <c r="O13" s="2" t="s">
        <v>34</v>
      </c>
      <c r="P13" s="2"/>
      <c r="Q13" s="2"/>
      <c r="R13" s="2">
        <v>0</v>
      </c>
      <c r="S13" s="2"/>
      <c r="T13" s="3"/>
      <c r="U13" s="2"/>
      <c r="V13" s="2"/>
    </row>
    <row r="14" spans="1:22" ht="15.75" thickBot="1">
      <c r="A14" s="2"/>
      <c r="B14" s="2" t="s">
        <v>24</v>
      </c>
      <c r="C14" s="8" t="s">
        <v>2</v>
      </c>
      <c r="D14" s="2"/>
      <c r="E14" s="2"/>
      <c r="F14" s="2"/>
      <c r="G14" s="2"/>
      <c r="H14" s="2"/>
      <c r="I14" s="3"/>
      <c r="J14" s="2"/>
      <c r="K14" s="2"/>
      <c r="M14" s="2"/>
      <c r="N14" s="2" t="s">
        <v>25</v>
      </c>
      <c r="O14" s="8" t="s">
        <v>1</v>
      </c>
      <c r="P14" s="2"/>
      <c r="Q14" s="2"/>
      <c r="R14" s="2"/>
      <c r="S14" s="2"/>
      <c r="T14" s="3"/>
      <c r="U14" s="2"/>
      <c r="V14" s="2"/>
    </row>
    <row r="15" spans="1:22" ht="15.75" thickBot="1">
      <c r="A15" s="2"/>
      <c r="B15" s="2"/>
      <c r="C15" s="70" t="s">
        <v>40</v>
      </c>
      <c r="D15" s="71"/>
      <c r="E15" s="2"/>
      <c r="F15" s="2"/>
      <c r="G15" s="2"/>
      <c r="H15" s="2"/>
      <c r="I15" s="14">
        <f>IF(D8=D9,0,IF(C15=O13,R13,(IF($D$11=O7,INDEX(O8:T10,MATCH(D12,O8:O10,0),6),IF($D$12=O11,INDEX(O2:T6,MATCH(D11,O2:O6,0),6),SUM(INDEX(O2:T6,MATCH(D11,O2:O6,0),6),INDEX(O8:T10,MATCH(D12,O8:O10,0),6)))))))</f>
        <v>0</v>
      </c>
      <c r="J15" s="2"/>
      <c r="K15" s="2"/>
      <c r="M15" s="2"/>
      <c r="N15" s="2" t="s">
        <v>98</v>
      </c>
      <c r="O15" s="2" t="s">
        <v>92</v>
      </c>
      <c r="P15" s="2"/>
      <c r="Q15" s="2" t="s">
        <v>0</v>
      </c>
      <c r="R15" s="2">
        <v>48</v>
      </c>
      <c r="S15" s="17">
        <v>1</v>
      </c>
      <c r="T15" s="3">
        <f>($I$11-$D$6*2)*S15*R15</f>
        <v>0</v>
      </c>
      <c r="U15" s="2"/>
      <c r="V15" s="2"/>
    </row>
    <row r="16" spans="1:22" ht="15">
      <c r="A16" s="2"/>
      <c r="B16" s="2"/>
      <c r="C16" s="2"/>
      <c r="D16" s="2"/>
      <c r="E16" s="36"/>
      <c r="F16" s="36"/>
      <c r="G16" s="36"/>
      <c r="H16" s="36"/>
      <c r="I16" s="36"/>
      <c r="J16" s="2"/>
      <c r="K16" s="2"/>
      <c r="M16" s="2"/>
      <c r="N16" s="2"/>
      <c r="O16" s="2" t="s">
        <v>93</v>
      </c>
      <c r="P16" s="2"/>
      <c r="Q16" s="2" t="s">
        <v>0</v>
      </c>
      <c r="R16" s="2">
        <v>52</v>
      </c>
      <c r="S16" s="28">
        <v>1</v>
      </c>
      <c r="T16" s="3">
        <f>($I$11-$D$6*2)*S16*R16</f>
        <v>0</v>
      </c>
      <c r="U16" s="2"/>
      <c r="V16" s="2"/>
    </row>
    <row r="17" spans="1:22" ht="15.75" thickBot="1">
      <c r="A17" s="2"/>
      <c r="B17" s="2" t="s">
        <v>25</v>
      </c>
      <c r="C17" s="8" t="s">
        <v>1</v>
      </c>
      <c r="D17" s="2"/>
      <c r="E17" s="36"/>
      <c r="F17" s="36"/>
      <c r="G17" s="36"/>
      <c r="H17" s="36"/>
      <c r="I17" s="36"/>
      <c r="J17" s="2"/>
      <c r="K17" s="2"/>
      <c r="M17" s="2"/>
      <c r="N17" s="2"/>
      <c r="O17" s="2" t="s">
        <v>94</v>
      </c>
      <c r="P17" s="2"/>
      <c r="Q17" s="2" t="s">
        <v>0</v>
      </c>
      <c r="R17" s="2">
        <v>58</v>
      </c>
      <c r="S17" s="28">
        <v>1</v>
      </c>
      <c r="T17" s="3">
        <f>($I$11-$D$6*2)*S17*R17</f>
        <v>0</v>
      </c>
      <c r="U17" s="2"/>
      <c r="V17" s="2"/>
    </row>
    <row r="18" spans="1:22" ht="14.25" customHeight="1" thickBot="1">
      <c r="A18" s="2"/>
      <c r="B18" s="2"/>
      <c r="C18" s="70" t="s">
        <v>41</v>
      </c>
      <c r="D18" s="71"/>
      <c r="E18" s="2"/>
      <c r="F18" s="2"/>
      <c r="G18" s="2"/>
      <c r="H18" s="2"/>
      <c r="I18" s="14">
        <f>IF(D8=D9,0,IF(C18=O24,R13,(IF($D$11=O7,INDEX(O20:T22,MATCH(D12,O20:O22,0),6),IF($D$12=O11,INDEX(O15:T19,MATCH(D11,O15:O19,0),6),SUM(INDEX(O15:T19,MATCH(D11,O15:O19,0),6),INDEX(O20:U22,MATCH(D12,O20:O22,0),7)))))))</f>
        <v>0</v>
      </c>
      <c r="J18" s="2"/>
      <c r="K18" s="2"/>
      <c r="M18" s="2"/>
      <c r="N18" s="2"/>
      <c r="O18" s="2" t="s">
        <v>95</v>
      </c>
      <c r="P18" s="2"/>
      <c r="Q18" s="2" t="s">
        <v>0</v>
      </c>
      <c r="R18" s="2">
        <v>65</v>
      </c>
      <c r="S18" s="28">
        <v>1</v>
      </c>
      <c r="T18" s="3">
        <f>($I$11-$D$6*2)*S18*R18</f>
        <v>0</v>
      </c>
      <c r="U18" s="2"/>
      <c r="V18" s="2"/>
    </row>
    <row r="19" spans="1:22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M19" s="2"/>
      <c r="N19" s="2"/>
      <c r="O19" s="2" t="s">
        <v>96</v>
      </c>
      <c r="P19" s="2"/>
      <c r="Q19" s="2" t="s">
        <v>0</v>
      </c>
      <c r="R19" s="2">
        <v>72</v>
      </c>
      <c r="S19" s="28">
        <v>1</v>
      </c>
      <c r="T19" s="3">
        <f>($I$11-$D$6*2)*S19*R19</f>
        <v>0</v>
      </c>
      <c r="U19" s="2"/>
      <c r="V19" s="2"/>
    </row>
    <row r="20" spans="1:22" ht="16.5" customHeight="1" thickBot="1">
      <c r="A20" s="2"/>
      <c r="B20" s="2" t="s">
        <v>26</v>
      </c>
      <c r="C20" s="8" t="s">
        <v>63</v>
      </c>
      <c r="D20" s="2"/>
      <c r="E20" s="41" t="s">
        <v>65</v>
      </c>
      <c r="F20" s="2"/>
      <c r="G20" s="2"/>
      <c r="H20" s="2"/>
      <c r="I20" s="2"/>
      <c r="J20" s="2"/>
      <c r="K20" s="2"/>
      <c r="M20" s="2"/>
      <c r="N20" s="2" t="s">
        <v>99</v>
      </c>
      <c r="O20" s="2" t="s">
        <v>92</v>
      </c>
      <c r="P20" s="2"/>
      <c r="Q20" s="2" t="s">
        <v>0</v>
      </c>
      <c r="R20" s="2">
        <v>40</v>
      </c>
      <c r="S20" s="28">
        <v>1</v>
      </c>
      <c r="T20" s="3">
        <f>($I$12-$D$6*2)*S20*R20</f>
        <v>0</v>
      </c>
      <c r="U20" s="2">
        <f>R20*$I$12</f>
        <v>0</v>
      </c>
      <c r="V20" s="2"/>
    </row>
    <row r="21" spans="1:22" ht="16.5" customHeight="1" thickBot="1">
      <c r="A21" s="2"/>
      <c r="B21" s="2"/>
      <c r="C21" s="22" t="s">
        <v>37</v>
      </c>
      <c r="D21" s="2"/>
      <c r="E21" s="57"/>
      <c r="F21" s="7"/>
      <c r="G21" s="2"/>
      <c r="H21" s="2"/>
      <c r="I21" s="14">
        <f>IF(C21=O26,($D$8-$D$6*2)*S26*R26,IF(C21=O27,($D$8-$D$6*2)*S27*R27,0))</f>
        <v>0</v>
      </c>
      <c r="J21" s="2"/>
      <c r="K21" s="2"/>
      <c r="M21" s="2"/>
      <c r="N21" s="2"/>
      <c r="O21" s="2" t="s">
        <v>93</v>
      </c>
      <c r="P21" s="2"/>
      <c r="Q21" s="2" t="s">
        <v>0</v>
      </c>
      <c r="R21" s="2">
        <v>46</v>
      </c>
      <c r="S21" s="28">
        <v>1</v>
      </c>
      <c r="T21" s="3">
        <f>($I$12-$D$6*2)*S21*R21</f>
        <v>0</v>
      </c>
      <c r="U21" s="2">
        <f>R21*$I$12</f>
        <v>0</v>
      </c>
      <c r="V21" s="2"/>
    </row>
    <row r="22" spans="1:22" ht="16.5" customHeight="1" thickBot="1">
      <c r="A22" s="2"/>
      <c r="B22" s="2"/>
      <c r="C22" s="22" t="s">
        <v>37</v>
      </c>
      <c r="D22" s="2"/>
      <c r="E22" s="39"/>
      <c r="F22" s="2"/>
      <c r="G22" s="2"/>
      <c r="H22" s="2"/>
      <c r="I22" s="14">
        <f>IF(C22=O26,($D$8-$D$6*2)*S26*R26,IF(C22=O27,($D$8-$D$6*2)*S27*R27,0))</f>
        <v>0</v>
      </c>
      <c r="J22" s="2"/>
      <c r="K22" s="2"/>
      <c r="M22" s="2"/>
      <c r="N22" s="2"/>
      <c r="O22" s="2" t="s">
        <v>97</v>
      </c>
      <c r="P22" s="2"/>
      <c r="Q22" s="2" t="s">
        <v>0</v>
      </c>
      <c r="R22" s="2">
        <v>55</v>
      </c>
      <c r="S22" s="18">
        <v>1</v>
      </c>
      <c r="T22" s="3">
        <f>($I$12-$D$6*2)*S22*R22</f>
        <v>0</v>
      </c>
      <c r="U22" s="2">
        <f>R22*$I$12</f>
        <v>0</v>
      </c>
      <c r="V22" s="2"/>
    </row>
    <row r="23" spans="1:22" ht="16.5" customHeight="1">
      <c r="A23" s="2"/>
      <c r="B23" s="2"/>
      <c r="C23" s="40">
        <f>IF(C21=O28,"",IF(C21=C22,"aktualizujte prosím výběr",""))</f>
      </c>
      <c r="D23" s="2"/>
      <c r="E23" s="40">
        <f>IF(E21=0,IF(C21=O28,"",Q28),IF(E22=0,IF(C22=O28,"",Q28),""))</f>
      </c>
      <c r="F23" s="2"/>
      <c r="G23" s="2"/>
      <c r="H23" s="2"/>
      <c r="I23" s="2"/>
      <c r="J23" s="2"/>
      <c r="K23" s="2"/>
      <c r="M23" s="2"/>
      <c r="N23" s="2"/>
      <c r="O23" s="2" t="s">
        <v>41</v>
      </c>
      <c r="P23" s="2"/>
      <c r="Q23" s="2"/>
      <c r="R23" s="2"/>
      <c r="S23" s="2"/>
      <c r="T23" s="3"/>
      <c r="U23" s="2"/>
      <c r="V23" s="2"/>
    </row>
    <row r="24" spans="1:22" ht="16.5" customHeight="1" thickBot="1">
      <c r="A24" s="2"/>
      <c r="B24" s="2" t="s">
        <v>27</v>
      </c>
      <c r="C24" s="8" t="s">
        <v>52</v>
      </c>
      <c r="D24" s="2"/>
      <c r="E24" s="41" t="s">
        <v>55</v>
      </c>
      <c r="F24" s="2"/>
      <c r="G24" s="2"/>
      <c r="H24" s="2"/>
      <c r="I24" s="2"/>
      <c r="J24" s="2"/>
      <c r="K24" s="2"/>
      <c r="M24" s="2"/>
      <c r="N24" s="2"/>
      <c r="O24" s="2" t="s">
        <v>33</v>
      </c>
      <c r="P24" s="2"/>
      <c r="Q24" s="2"/>
      <c r="R24" s="2">
        <v>0</v>
      </c>
      <c r="S24" s="2"/>
      <c r="T24" s="3"/>
      <c r="U24" s="2"/>
      <c r="V24" s="2"/>
    </row>
    <row r="25" spans="1:22" ht="16.5" customHeight="1" thickBot="1">
      <c r="A25" s="2"/>
      <c r="B25" s="2"/>
      <c r="C25" s="21" t="s">
        <v>37</v>
      </c>
      <c r="D25" s="2"/>
      <c r="E25" s="39"/>
      <c r="F25" s="2"/>
      <c r="G25" s="2"/>
      <c r="H25" s="2"/>
      <c r="I25" s="14">
        <f>IF(C25=O30,(R30*E25),0)</f>
        <v>0</v>
      </c>
      <c r="J25" s="2"/>
      <c r="K25" s="2"/>
      <c r="M25" s="2"/>
      <c r="N25" s="2" t="s">
        <v>26</v>
      </c>
      <c r="O25" s="8" t="s">
        <v>49</v>
      </c>
      <c r="P25" s="2"/>
      <c r="Q25" s="2"/>
      <c r="R25" s="2"/>
      <c r="S25" s="2"/>
      <c r="T25" s="3">
        <f>S25*R25</f>
        <v>0</v>
      </c>
      <c r="U25" s="2"/>
      <c r="V25" s="2"/>
    </row>
    <row r="26" spans="1:22" ht="16.5" customHeight="1" thickBot="1">
      <c r="A26" s="2"/>
      <c r="B26" s="2"/>
      <c r="C26" s="8" t="s">
        <v>56</v>
      </c>
      <c r="D26" s="2"/>
      <c r="E26" s="41" t="s">
        <v>55</v>
      </c>
      <c r="F26" s="2"/>
      <c r="G26" s="2"/>
      <c r="H26" s="2"/>
      <c r="I26" s="58">
        <f>IF(C25=O30,IF(E25=J25,Q31,""),"")</f>
      </c>
      <c r="J26" s="2"/>
      <c r="K26" s="2"/>
      <c r="M26" s="2"/>
      <c r="N26" s="2"/>
      <c r="O26" s="2" t="s">
        <v>66</v>
      </c>
      <c r="P26" s="2"/>
      <c r="Q26" s="2" t="s">
        <v>3</v>
      </c>
      <c r="R26" s="2">
        <v>12</v>
      </c>
      <c r="S26" s="17">
        <f>IF(C21=O26,E21,IF(C22=O26,E22,0))</f>
        <v>0</v>
      </c>
      <c r="T26" s="3" t="e">
        <f>($D$8-$D$6*2)*S26*R26</f>
        <v>#VALUE!</v>
      </c>
      <c r="U26" s="2" t="str">
        <f>IF(C21=O26,"",O26)</f>
        <v>vodič (drát, páska, lanko) vč. izolátorů</v>
      </c>
      <c r="V26" s="2"/>
    </row>
    <row r="27" spans="1:22" ht="16.5" customHeight="1" thickBot="1">
      <c r="A27" s="2"/>
      <c r="B27" s="2"/>
      <c r="C27" s="21" t="s">
        <v>37</v>
      </c>
      <c r="D27" s="2"/>
      <c r="E27" s="39"/>
      <c r="F27" s="2"/>
      <c r="G27" s="2"/>
      <c r="H27" s="2"/>
      <c r="I27" s="14">
        <f>IF(C27=O36,R36*E27,0)</f>
        <v>0</v>
      </c>
      <c r="J27" s="2"/>
      <c r="K27" s="2"/>
      <c r="M27" s="2"/>
      <c r="N27" s="2"/>
      <c r="O27" s="2" t="s">
        <v>68</v>
      </c>
      <c r="P27" s="2"/>
      <c r="Q27" s="2" t="s">
        <v>3</v>
      </c>
      <c r="R27" s="2">
        <v>20</v>
      </c>
      <c r="S27" s="37">
        <f>IF(C22=O27,E22,IF(C21=O27,E21,0))</f>
        <v>0</v>
      </c>
      <c r="T27" s="3" t="e">
        <f>($D$8-$D$6*2)*S27*R27</f>
        <v>#VALUE!</v>
      </c>
      <c r="U27" s="2" t="str">
        <f>IF(C22=O27,"",O27)</f>
        <v>vodič Horse Wire vč. izolátorů</v>
      </c>
      <c r="V27" s="2"/>
    </row>
    <row r="28" spans="1:22" ht="16.5" customHeight="1" thickBot="1">
      <c r="A28" s="2"/>
      <c r="B28" s="2"/>
      <c r="C28" s="8" t="s">
        <v>53</v>
      </c>
      <c r="D28" s="2"/>
      <c r="E28" s="41" t="s">
        <v>55</v>
      </c>
      <c r="F28" s="2"/>
      <c r="G28" s="2"/>
      <c r="H28" s="2"/>
      <c r="I28" s="58">
        <f>IF(C27=O36,IF(E27=J27,Q37,""),"")</f>
      </c>
      <c r="J28" s="2"/>
      <c r="K28" s="2"/>
      <c r="M28" s="2"/>
      <c r="N28" s="2"/>
      <c r="O28" s="2" t="s">
        <v>37</v>
      </c>
      <c r="P28" s="2"/>
      <c r="Q28" s="29" t="s">
        <v>67</v>
      </c>
      <c r="R28" s="2"/>
      <c r="S28" s="2"/>
      <c r="T28" s="3"/>
      <c r="U28" s="2" t="str">
        <f>IF(C23=O28,"",O28)</f>
        <v>ne</v>
      </c>
      <c r="V28" s="2"/>
    </row>
    <row r="29" spans="1:22" ht="16.5" customHeight="1" thickBot="1">
      <c r="A29" s="2"/>
      <c r="B29" s="2"/>
      <c r="C29" s="21" t="s">
        <v>37</v>
      </c>
      <c r="D29" s="2"/>
      <c r="E29" s="39"/>
      <c r="F29" s="2"/>
      <c r="G29" s="2"/>
      <c r="H29" s="2"/>
      <c r="I29" s="14">
        <f>IF(C29=O33,R33*E29,0)</f>
        <v>0</v>
      </c>
      <c r="J29" s="2"/>
      <c r="K29" s="2"/>
      <c r="M29" s="2"/>
      <c r="N29" s="2" t="s">
        <v>27</v>
      </c>
      <c r="O29" s="8" t="s">
        <v>50</v>
      </c>
      <c r="P29" s="2"/>
      <c r="Q29" s="2"/>
      <c r="R29" s="2"/>
      <c r="S29" s="2"/>
      <c r="T29" s="3"/>
      <c r="U29" s="2"/>
      <c r="V29" s="2"/>
    </row>
    <row r="30" spans="1:22" ht="16.5" customHeight="1" thickBot="1">
      <c r="A30" s="2"/>
      <c r="B30" s="2"/>
      <c r="C30" s="2"/>
      <c r="D30" s="2"/>
      <c r="E30" s="2"/>
      <c r="F30" s="2"/>
      <c r="G30" s="2"/>
      <c r="H30" s="2"/>
      <c r="I30" s="58">
        <f>IF(C29=O33,IF(E29=J29,Q31,""),"")</f>
      </c>
      <c r="J30" s="2"/>
      <c r="K30" s="2"/>
      <c r="M30" s="2"/>
      <c r="N30" s="2"/>
      <c r="O30" s="2" t="s">
        <v>36</v>
      </c>
      <c r="P30" s="2"/>
      <c r="Q30" s="2" t="s">
        <v>0</v>
      </c>
      <c r="R30" s="2">
        <v>50</v>
      </c>
      <c r="S30" s="37">
        <f>IF(C25=O30,E25,0)</f>
        <v>0</v>
      </c>
      <c r="T30" s="3">
        <f>S30*R30</f>
        <v>0</v>
      </c>
      <c r="U30" s="2"/>
      <c r="V30" s="2"/>
    </row>
    <row r="31" spans="1:22" ht="16.5" customHeight="1" thickBot="1">
      <c r="A31" s="2"/>
      <c r="B31" s="2" t="s">
        <v>28</v>
      </c>
      <c r="C31" s="8" t="s">
        <v>69</v>
      </c>
      <c r="D31" s="2"/>
      <c r="E31" s="13"/>
      <c r="F31" s="7"/>
      <c r="G31" s="2"/>
      <c r="H31" s="2"/>
      <c r="I31" s="14">
        <f>D7*Q38</f>
        <v>0</v>
      </c>
      <c r="J31" s="2"/>
      <c r="K31" s="2"/>
      <c r="M31" s="2"/>
      <c r="N31" s="2"/>
      <c r="O31" s="2" t="s">
        <v>37</v>
      </c>
      <c r="P31" s="2"/>
      <c r="Q31" s="29" t="s">
        <v>64</v>
      </c>
      <c r="R31" s="2"/>
      <c r="S31" s="2"/>
      <c r="T31" s="2"/>
      <c r="U31" s="2"/>
      <c r="V31" s="2"/>
    </row>
    <row r="32" spans="1:22" ht="16.5" customHeight="1" thickBot="1">
      <c r="A32" s="2"/>
      <c r="B32" s="2"/>
      <c r="C32" s="8"/>
      <c r="D32" s="2"/>
      <c r="E32" s="13"/>
      <c r="F32" s="7"/>
      <c r="G32" s="2"/>
      <c r="H32" s="2"/>
      <c r="I32" s="2"/>
      <c r="J32" s="2"/>
      <c r="K32" s="2"/>
      <c r="M32" s="2"/>
      <c r="N32" s="2"/>
      <c r="O32" s="8" t="s">
        <v>51</v>
      </c>
      <c r="P32" s="2"/>
      <c r="Q32" s="2"/>
      <c r="R32" s="2"/>
      <c r="S32" s="2"/>
      <c r="T32" s="3"/>
      <c r="U32" s="2"/>
      <c r="V32" s="2"/>
    </row>
    <row r="33" spans="1:22" ht="16.5" customHeight="1" thickBot="1">
      <c r="A33" s="2"/>
      <c r="B33" s="2" t="s">
        <v>29</v>
      </c>
      <c r="C33" s="8" t="s">
        <v>57</v>
      </c>
      <c r="D33" s="2"/>
      <c r="E33" s="2"/>
      <c r="F33" s="2"/>
      <c r="G33" s="2"/>
      <c r="H33" s="2"/>
      <c r="I33" s="2"/>
      <c r="J33" s="2"/>
      <c r="K33" s="2"/>
      <c r="M33" s="2"/>
      <c r="N33" s="2"/>
      <c r="O33" s="2" t="s">
        <v>36</v>
      </c>
      <c r="P33" s="2"/>
      <c r="Q33" s="2" t="s">
        <v>0</v>
      </c>
      <c r="R33" s="2">
        <v>150</v>
      </c>
      <c r="S33" s="37">
        <f>S30+S36</f>
        <v>0</v>
      </c>
      <c r="T33" s="3">
        <f>R33*S33</f>
        <v>0</v>
      </c>
      <c r="U33" s="2"/>
      <c r="V33" s="2"/>
    </row>
    <row r="34" spans="1:22" ht="16.5" customHeight="1" thickBot="1">
      <c r="A34" s="2"/>
      <c r="B34" s="2"/>
      <c r="C34" s="21" t="s">
        <v>37</v>
      </c>
      <c r="D34" s="2"/>
      <c r="E34" s="2"/>
      <c r="F34" s="2"/>
      <c r="G34" s="2"/>
      <c r="H34" s="2"/>
      <c r="I34" s="14">
        <f>IF(C34=O40,R40*S40,0)</f>
        <v>0</v>
      </c>
      <c r="J34" s="2"/>
      <c r="K34" s="2"/>
      <c r="M34" s="2"/>
      <c r="N34" s="2"/>
      <c r="O34" s="2" t="s">
        <v>37</v>
      </c>
      <c r="P34" s="2"/>
      <c r="Q34" s="2"/>
      <c r="R34" s="2"/>
      <c r="S34" s="2"/>
      <c r="T34" s="3"/>
      <c r="U34" s="2"/>
      <c r="V34" s="2"/>
    </row>
    <row r="35" spans="1:22" ht="16.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M35" s="2"/>
      <c r="N35" s="2"/>
      <c r="O35" s="8" t="s">
        <v>54</v>
      </c>
      <c r="P35" s="2"/>
      <c r="Q35" s="2"/>
      <c r="R35" s="2"/>
      <c r="S35" s="2"/>
      <c r="T35" s="3"/>
      <c r="U35" s="2"/>
      <c r="V35" s="2"/>
    </row>
    <row r="36" spans="1:22" ht="16.5" customHeight="1" thickBot="1">
      <c r="A36" s="2"/>
      <c r="B36" s="2" t="s">
        <v>30</v>
      </c>
      <c r="C36" s="8" t="s">
        <v>4</v>
      </c>
      <c r="D36" s="2"/>
      <c r="E36" s="2"/>
      <c r="F36" s="2"/>
      <c r="G36" s="2"/>
      <c r="H36" s="2"/>
      <c r="I36" s="2"/>
      <c r="J36" s="2"/>
      <c r="K36" s="2"/>
      <c r="M36" s="2"/>
      <c r="N36" s="2"/>
      <c r="O36" s="2" t="s">
        <v>36</v>
      </c>
      <c r="P36" s="2"/>
      <c r="Q36" s="2" t="s">
        <v>0</v>
      </c>
      <c r="R36" s="2">
        <v>300</v>
      </c>
      <c r="S36" s="37">
        <f>IF(C27=O36,E27,0)</f>
        <v>0</v>
      </c>
      <c r="T36" s="3">
        <f>S36*R36</f>
        <v>0</v>
      </c>
      <c r="U36" s="2"/>
      <c r="V36" s="2"/>
    </row>
    <row r="37" spans="1:22" ht="16.5" customHeight="1" thickBot="1">
      <c r="A37" s="2"/>
      <c r="B37" s="2"/>
      <c r="C37" s="22" t="s">
        <v>35</v>
      </c>
      <c r="D37" s="2"/>
      <c r="E37" s="2"/>
      <c r="F37" s="2"/>
      <c r="G37" s="2"/>
      <c r="H37" s="2"/>
      <c r="I37" s="14">
        <f>IF(C37=O43,T43,IF(C37=O44,T44,IF(C37=O45,T45,IF(C37=O46,T46,IF(C37=O47,T47,IF(C37=O48,T48,IF(C37=O49,T49,IF(C37=O51,R51,"chyba"))))))))</f>
        <v>0</v>
      </c>
      <c r="J37" s="2"/>
      <c r="K37" s="2"/>
      <c r="M37" s="2"/>
      <c r="N37" s="2"/>
      <c r="O37" s="2" t="s">
        <v>37</v>
      </c>
      <c r="P37" s="2"/>
      <c r="Q37" s="29" t="s">
        <v>64</v>
      </c>
      <c r="R37" s="2"/>
      <c r="S37" s="2"/>
      <c r="T37" s="3"/>
      <c r="U37" s="2"/>
      <c r="V37" s="2"/>
    </row>
    <row r="38" spans="1:22" ht="16.5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M38" s="2"/>
      <c r="N38" s="2" t="s">
        <v>28</v>
      </c>
      <c r="O38" s="8" t="s">
        <v>70</v>
      </c>
      <c r="P38" s="2"/>
      <c r="Q38" s="13">
        <v>200</v>
      </c>
      <c r="R38" s="4">
        <f>D7</f>
        <v>0</v>
      </c>
      <c r="S38" s="2"/>
      <c r="T38" s="14">
        <f>R38*Q38*2</f>
        <v>0</v>
      </c>
      <c r="U38" s="2"/>
      <c r="V38" s="2"/>
    </row>
    <row r="39" spans="1:22" ht="16.5" customHeight="1" thickBot="1">
      <c r="A39" s="2"/>
      <c r="B39" s="2" t="s">
        <v>31</v>
      </c>
      <c r="C39" s="8" t="s">
        <v>81</v>
      </c>
      <c r="D39" s="2"/>
      <c r="E39" s="2"/>
      <c r="F39" s="2"/>
      <c r="G39" s="2"/>
      <c r="H39" s="2"/>
      <c r="I39" s="14">
        <f>R52*S52</f>
        <v>0</v>
      </c>
      <c r="J39" s="2"/>
      <c r="K39" s="2"/>
      <c r="M39" s="2"/>
      <c r="N39" s="2" t="s">
        <v>29</v>
      </c>
      <c r="O39" s="8" t="s">
        <v>58</v>
      </c>
      <c r="P39" s="2"/>
      <c r="Q39" s="2"/>
      <c r="R39" s="2"/>
      <c r="S39" s="2"/>
      <c r="T39" s="3"/>
      <c r="U39" s="2"/>
      <c r="V39" s="2"/>
    </row>
    <row r="40" spans="1:22" ht="16.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M40" s="2"/>
      <c r="N40" s="2"/>
      <c r="O40" s="2" t="s">
        <v>36</v>
      </c>
      <c r="P40" s="2"/>
      <c r="Q40" s="2" t="s">
        <v>0</v>
      </c>
      <c r="R40" s="2">
        <v>500</v>
      </c>
      <c r="S40" s="37">
        <v>1</v>
      </c>
      <c r="T40" s="3">
        <f>R40*S40</f>
        <v>500</v>
      </c>
      <c r="U40" s="2"/>
      <c r="V40" s="2"/>
    </row>
    <row r="41" spans="1:22" ht="16.5" customHeight="1" thickBot="1">
      <c r="A41" s="2"/>
      <c r="B41" s="2" t="s">
        <v>59</v>
      </c>
      <c r="C41" s="8" t="s">
        <v>62</v>
      </c>
      <c r="D41" s="2"/>
      <c r="E41" s="2"/>
      <c r="F41" s="2"/>
      <c r="G41" s="2"/>
      <c r="H41" s="2"/>
      <c r="I41" s="2"/>
      <c r="J41" s="2"/>
      <c r="K41" s="2"/>
      <c r="M41" s="2"/>
      <c r="N41" s="2"/>
      <c r="O41" s="2" t="s">
        <v>37</v>
      </c>
      <c r="P41" s="2"/>
      <c r="Q41" s="2"/>
      <c r="R41" s="2"/>
      <c r="S41" s="2"/>
      <c r="T41" s="3"/>
      <c r="U41" s="2"/>
      <c r="V41" s="2"/>
    </row>
    <row r="42" spans="1:22" ht="16.5" customHeight="1" thickBot="1">
      <c r="A42" s="2"/>
      <c r="B42" s="2"/>
      <c r="C42" s="22" t="s">
        <v>37</v>
      </c>
      <c r="D42" s="2"/>
      <c r="E42" s="2"/>
      <c r="F42" s="2"/>
      <c r="G42" s="2"/>
      <c r="H42" s="2"/>
      <c r="I42" s="14">
        <f>IF(C42=O54,Q54*S54,0)</f>
        <v>0</v>
      </c>
      <c r="J42" s="2"/>
      <c r="K42" s="2"/>
      <c r="M42" s="2"/>
      <c r="N42" s="2" t="s">
        <v>30</v>
      </c>
      <c r="O42" s="8" t="s">
        <v>4</v>
      </c>
      <c r="P42" s="2"/>
      <c r="Q42" s="2"/>
      <c r="R42" s="2"/>
      <c r="S42" s="2"/>
      <c r="T42" s="3"/>
      <c r="U42" s="2"/>
      <c r="V42" s="2"/>
    </row>
    <row r="43" spans="1:22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M43" s="2"/>
      <c r="N43" s="2"/>
      <c r="O43" s="2" t="s">
        <v>42</v>
      </c>
      <c r="P43" s="2"/>
      <c r="Q43" s="2" t="s">
        <v>5</v>
      </c>
      <c r="R43" s="2">
        <v>75</v>
      </c>
      <c r="S43" s="17">
        <v>1</v>
      </c>
      <c r="T43" s="3" t="e">
        <f aca="true" t="shared" si="0" ref="T43:T49">($D$8-$D$6*2)*S43*R43</f>
        <v>#VALUE!</v>
      </c>
      <c r="U43" s="2"/>
      <c r="V43" s="2"/>
    </row>
    <row r="44" spans="1:22" ht="16.5" customHeight="1" thickBot="1">
      <c r="A44" s="2"/>
      <c r="B44" s="2" t="s">
        <v>61</v>
      </c>
      <c r="C44" s="8" t="s">
        <v>72</v>
      </c>
      <c r="D44" s="2"/>
      <c r="E44" s="41" t="s">
        <v>65</v>
      </c>
      <c r="F44" s="77" t="s">
        <v>88</v>
      </c>
      <c r="G44" s="77"/>
      <c r="H44" s="2"/>
      <c r="I44" s="2"/>
      <c r="J44" s="2"/>
      <c r="K44" s="2"/>
      <c r="M44" s="2"/>
      <c r="N44" s="2"/>
      <c r="O44" s="2" t="s">
        <v>43</v>
      </c>
      <c r="P44" s="2"/>
      <c r="Q44" s="2" t="s">
        <v>5</v>
      </c>
      <c r="R44" s="2">
        <v>80</v>
      </c>
      <c r="S44" s="28">
        <v>1</v>
      </c>
      <c r="T44" s="3" t="e">
        <f t="shared" si="0"/>
        <v>#VALUE!</v>
      </c>
      <c r="U44" s="2"/>
      <c r="V44" s="2"/>
    </row>
    <row r="45" spans="1:22" ht="16.5" customHeight="1" thickBot="1">
      <c r="A45" s="2"/>
      <c r="B45" s="2"/>
      <c r="C45" s="2" t="s">
        <v>73</v>
      </c>
      <c r="D45" s="2"/>
      <c r="E45" s="39"/>
      <c r="F45" s="75"/>
      <c r="G45" s="76"/>
      <c r="H45" s="2"/>
      <c r="I45" s="14">
        <f>E45*F45*20</f>
        <v>0</v>
      </c>
      <c r="J45" s="2"/>
      <c r="K45" s="2"/>
      <c r="M45" s="2"/>
      <c r="N45" s="2"/>
      <c r="O45" s="2" t="s">
        <v>44</v>
      </c>
      <c r="P45" s="2"/>
      <c r="Q45" s="2" t="s">
        <v>5</v>
      </c>
      <c r="R45" s="2">
        <v>85</v>
      </c>
      <c r="S45" s="28">
        <v>1</v>
      </c>
      <c r="T45" s="3" t="e">
        <f t="shared" si="0"/>
        <v>#VALUE!</v>
      </c>
      <c r="U45" s="2"/>
      <c r="V45" s="2"/>
    </row>
    <row r="46" spans="1:22" ht="15.75" thickBot="1">
      <c r="A46" s="2"/>
      <c r="B46" s="2"/>
      <c r="C46" s="2" t="s">
        <v>74</v>
      </c>
      <c r="D46" s="2"/>
      <c r="E46" s="39"/>
      <c r="F46" s="75"/>
      <c r="G46" s="76"/>
      <c r="H46" s="2"/>
      <c r="I46" s="14">
        <f>E46*F46*35</f>
        <v>0</v>
      </c>
      <c r="J46" s="2"/>
      <c r="K46" s="2"/>
      <c r="M46" s="2"/>
      <c r="N46" s="2"/>
      <c r="O46" s="2" t="s">
        <v>45</v>
      </c>
      <c r="P46" s="2"/>
      <c r="Q46" s="2" t="s">
        <v>5</v>
      </c>
      <c r="R46" s="2">
        <v>90</v>
      </c>
      <c r="S46" s="28">
        <v>1</v>
      </c>
      <c r="T46" s="3" t="e">
        <f t="shared" si="0"/>
        <v>#VALUE!</v>
      </c>
      <c r="U46" s="2"/>
      <c r="V46" s="2"/>
    </row>
    <row r="47" spans="1:22" ht="15">
      <c r="A47" s="2"/>
      <c r="B47" s="2"/>
      <c r="C47" s="2"/>
      <c r="D47" s="2"/>
      <c r="E47" s="13"/>
      <c r="F47" s="7"/>
      <c r="G47" s="2"/>
      <c r="H47" s="2"/>
      <c r="I47" s="23"/>
      <c r="J47" s="2"/>
      <c r="K47" s="2"/>
      <c r="M47" s="2"/>
      <c r="N47" s="2"/>
      <c r="O47" s="2" t="s">
        <v>46</v>
      </c>
      <c r="P47" s="2"/>
      <c r="Q47" s="2" t="s">
        <v>5</v>
      </c>
      <c r="R47" s="2">
        <v>95</v>
      </c>
      <c r="S47" s="28">
        <v>1</v>
      </c>
      <c r="T47" s="3" t="e">
        <f t="shared" si="0"/>
        <v>#VALUE!</v>
      </c>
      <c r="U47" s="2"/>
      <c r="V47" s="2"/>
    </row>
    <row r="48" spans="1:22" ht="15.75" thickBot="1">
      <c r="A48" s="2"/>
      <c r="B48" s="2" t="s">
        <v>75</v>
      </c>
      <c r="C48" s="8" t="s">
        <v>6</v>
      </c>
      <c r="D48" s="2"/>
      <c r="E48" s="2"/>
      <c r="F48" s="2"/>
      <c r="G48" s="2"/>
      <c r="H48" s="2"/>
      <c r="I48" s="2"/>
      <c r="J48" s="2"/>
      <c r="K48" s="2"/>
      <c r="M48" s="2"/>
      <c r="N48" s="2"/>
      <c r="O48" s="2" t="s">
        <v>47</v>
      </c>
      <c r="P48" s="2"/>
      <c r="Q48" s="2" t="s">
        <v>5</v>
      </c>
      <c r="R48" s="2">
        <v>100</v>
      </c>
      <c r="S48" s="28">
        <v>1</v>
      </c>
      <c r="T48" s="3" t="e">
        <f t="shared" si="0"/>
        <v>#VALUE!</v>
      </c>
      <c r="U48" s="2"/>
      <c r="V48" s="2"/>
    </row>
    <row r="49" spans="1:22" ht="15.75" thickBot="1">
      <c r="A49" s="2"/>
      <c r="B49" s="2"/>
      <c r="C49" s="2" t="s">
        <v>7</v>
      </c>
      <c r="D49" s="34"/>
      <c r="E49" s="24">
        <v>0</v>
      </c>
      <c r="F49" s="2"/>
      <c r="G49" s="2"/>
      <c r="H49" s="2"/>
      <c r="I49" s="14">
        <f>IF(C18=O24,0,E49*P57)</f>
        <v>0</v>
      </c>
      <c r="J49" s="2"/>
      <c r="K49" s="2"/>
      <c r="M49" s="2"/>
      <c r="N49" s="2"/>
      <c r="O49" s="2" t="s">
        <v>48</v>
      </c>
      <c r="P49" s="2"/>
      <c r="Q49" s="2" t="s">
        <v>5</v>
      </c>
      <c r="R49" s="2">
        <v>105</v>
      </c>
      <c r="S49" s="18">
        <v>1</v>
      </c>
      <c r="T49" s="3" t="e">
        <f t="shared" si="0"/>
        <v>#VALUE!</v>
      </c>
      <c r="U49" s="2"/>
      <c r="V49" s="2"/>
    </row>
    <row r="50" spans="1:22" ht="15">
      <c r="A50" s="61"/>
      <c r="B50" s="61"/>
      <c r="C50" s="61"/>
      <c r="D50" s="63"/>
      <c r="E50" s="64"/>
      <c r="F50" s="61"/>
      <c r="G50" s="61"/>
      <c r="H50" s="61"/>
      <c r="I50" s="65"/>
      <c r="J50" s="61"/>
      <c r="K50" s="61"/>
      <c r="M50" s="2"/>
      <c r="N50" s="2"/>
      <c r="O50" s="2"/>
      <c r="P50" s="2"/>
      <c r="Q50" s="2"/>
      <c r="R50" s="2"/>
      <c r="S50" s="11"/>
      <c r="T50" s="3"/>
      <c r="U50" s="2"/>
      <c r="V50" s="2"/>
    </row>
    <row r="51" spans="1:22" ht="15.75" thickBot="1">
      <c r="A51" s="2"/>
      <c r="B51" s="2"/>
      <c r="C51" s="2"/>
      <c r="D51" s="34"/>
      <c r="E51" s="41" t="s">
        <v>78</v>
      </c>
      <c r="F51" s="2"/>
      <c r="G51" s="2"/>
      <c r="H51" s="10"/>
      <c r="I51" s="3"/>
      <c r="J51" s="2"/>
      <c r="K51" s="2"/>
      <c r="M51" s="2"/>
      <c r="N51" s="2"/>
      <c r="O51" s="2" t="s">
        <v>35</v>
      </c>
      <c r="P51" s="2"/>
      <c r="Q51" s="2"/>
      <c r="R51" s="4">
        <v>0</v>
      </c>
      <c r="S51" s="2"/>
      <c r="T51" s="3"/>
      <c r="U51" s="2"/>
      <c r="V51" s="2"/>
    </row>
    <row r="52" spans="1:22" ht="15.75" thickBot="1">
      <c r="A52" s="2"/>
      <c r="B52" s="2" t="s">
        <v>76</v>
      </c>
      <c r="C52" s="8" t="s">
        <v>79</v>
      </c>
      <c r="D52" s="34"/>
      <c r="E52" s="39"/>
      <c r="F52" s="2"/>
      <c r="G52" s="2"/>
      <c r="H52" s="10"/>
      <c r="I52" s="14">
        <f>E52*500</f>
        <v>0</v>
      </c>
      <c r="J52" s="2"/>
      <c r="K52" s="2"/>
      <c r="M52" s="2"/>
      <c r="N52" s="2" t="s">
        <v>31</v>
      </c>
      <c r="O52" s="8" t="s">
        <v>71</v>
      </c>
      <c r="P52" s="2"/>
      <c r="Q52" s="2"/>
      <c r="R52" s="2">
        <v>300</v>
      </c>
      <c r="S52" s="2">
        <f>D6</f>
        <v>0</v>
      </c>
      <c r="T52" s="3">
        <f>R52*S52</f>
        <v>0</v>
      </c>
      <c r="U52" s="2"/>
      <c r="V52" s="2"/>
    </row>
    <row r="53" spans="1:22" ht="15.75" thickBot="1">
      <c r="A53" s="2"/>
      <c r="B53" s="2"/>
      <c r="C53" s="2"/>
      <c r="D53" s="2"/>
      <c r="E53" s="27"/>
      <c r="F53" s="2"/>
      <c r="G53" s="2"/>
      <c r="H53" s="10"/>
      <c r="I53" s="3"/>
      <c r="J53" s="2"/>
      <c r="K53" s="2"/>
      <c r="M53" s="2"/>
      <c r="N53" s="2" t="s">
        <v>59</v>
      </c>
      <c r="O53" s="8" t="s">
        <v>60</v>
      </c>
      <c r="P53" s="2"/>
      <c r="Q53" s="2"/>
      <c r="R53" s="2"/>
      <c r="S53" s="2"/>
      <c r="T53" s="2"/>
      <c r="U53" s="2"/>
      <c r="V53" s="2"/>
    </row>
    <row r="54" spans="1:22" ht="15.75" thickBot="1">
      <c r="A54" s="2"/>
      <c r="B54" s="2" t="s">
        <v>30</v>
      </c>
      <c r="C54" s="8" t="s">
        <v>8</v>
      </c>
      <c r="D54" s="2"/>
      <c r="E54" s="41" t="s">
        <v>80</v>
      </c>
      <c r="F54" s="2"/>
      <c r="G54" s="2"/>
      <c r="H54" s="2"/>
      <c r="I54" s="3"/>
      <c r="J54" s="2"/>
      <c r="K54" s="2"/>
      <c r="M54" s="2"/>
      <c r="N54" s="2"/>
      <c r="O54" s="38" t="s">
        <v>36</v>
      </c>
      <c r="P54" s="2"/>
      <c r="Q54" s="13">
        <v>10</v>
      </c>
      <c r="R54" s="4"/>
      <c r="S54" s="37">
        <f>D6*(E21+E22)</f>
        <v>0</v>
      </c>
      <c r="T54" s="2">
        <f>S54*Q54</f>
        <v>0</v>
      </c>
      <c r="U54" s="2"/>
      <c r="V54" s="2"/>
    </row>
    <row r="55" spans="1:22" ht="15">
      <c r="A55" s="2"/>
      <c r="B55" s="2"/>
      <c r="C55" s="13" t="s">
        <v>32</v>
      </c>
      <c r="D55" s="13"/>
      <c r="E55" s="25"/>
      <c r="F55" s="2"/>
      <c r="G55" s="2"/>
      <c r="H55" s="11"/>
      <c r="I55" s="15">
        <f>E55*Q60</f>
        <v>0</v>
      </c>
      <c r="J55" s="2"/>
      <c r="K55" s="2"/>
      <c r="M55" s="2"/>
      <c r="N55" s="2"/>
      <c r="O55" s="2" t="s">
        <v>37</v>
      </c>
      <c r="P55" s="2"/>
      <c r="Q55" s="13"/>
      <c r="R55" s="7"/>
      <c r="S55" s="2"/>
      <c r="T55" s="2"/>
      <c r="U55" s="23"/>
      <c r="V55" s="2"/>
    </row>
    <row r="56" spans="1:22" ht="15.75" thickBot="1">
      <c r="A56" s="2"/>
      <c r="B56" s="2"/>
      <c r="C56" s="2" t="s">
        <v>10</v>
      </c>
      <c r="D56" s="2"/>
      <c r="E56" s="26"/>
      <c r="F56" s="2"/>
      <c r="G56" s="2"/>
      <c r="H56" s="11"/>
      <c r="I56" s="16">
        <f>E56*Q61</f>
        <v>0</v>
      </c>
      <c r="J56" s="2"/>
      <c r="K56" s="2"/>
      <c r="M56" s="2"/>
      <c r="N56" s="2" t="s">
        <v>75</v>
      </c>
      <c r="O56" s="8" t="s">
        <v>6</v>
      </c>
      <c r="P56" s="2"/>
      <c r="Q56" s="2"/>
      <c r="R56" s="29"/>
      <c r="S56" s="2"/>
      <c r="T56" s="2"/>
      <c r="U56" s="2"/>
      <c r="V56" s="2"/>
    </row>
    <row r="57" spans="1:22" ht="15.75" thickBot="1">
      <c r="A57" s="2"/>
      <c r="B57" s="2"/>
      <c r="C57" s="2"/>
      <c r="D57" s="2"/>
      <c r="E57" s="41" t="s">
        <v>78</v>
      </c>
      <c r="F57" s="2"/>
      <c r="G57" s="2"/>
      <c r="H57" s="2"/>
      <c r="I57" s="3"/>
      <c r="J57" s="2"/>
      <c r="K57" s="2"/>
      <c r="M57" s="2"/>
      <c r="N57" s="2"/>
      <c r="O57" s="2" t="s">
        <v>7</v>
      </c>
      <c r="P57" s="68">
        <f>I18</f>
        <v>0</v>
      </c>
      <c r="Q57" s="69"/>
      <c r="R57" s="30">
        <f>E49</f>
        <v>0</v>
      </c>
      <c r="S57" s="2"/>
      <c r="T57" s="14">
        <f>IF(I18="vyberte typ kůlů",0,R57*P57)</f>
        <v>0</v>
      </c>
      <c r="U57" s="2"/>
      <c r="V57" s="2"/>
    </row>
    <row r="58" spans="1:22" ht="15.75" thickBot="1">
      <c r="A58" s="2"/>
      <c r="B58" s="2" t="s">
        <v>31</v>
      </c>
      <c r="C58" s="8" t="s">
        <v>23</v>
      </c>
      <c r="D58" s="2"/>
      <c r="E58" s="43"/>
      <c r="F58" s="2"/>
      <c r="G58" s="2"/>
      <c r="H58" s="2"/>
      <c r="I58" s="14">
        <f>E58*Q63</f>
        <v>0</v>
      </c>
      <c r="J58" s="2"/>
      <c r="K58" s="2"/>
      <c r="M58" s="2"/>
      <c r="N58" s="2" t="s">
        <v>76</v>
      </c>
      <c r="O58" s="8" t="s">
        <v>77</v>
      </c>
      <c r="P58" s="2">
        <v>500</v>
      </c>
      <c r="Q58" s="27"/>
      <c r="R58" s="42">
        <f>E52</f>
        <v>0</v>
      </c>
      <c r="S58" s="10" t="s">
        <v>11</v>
      </c>
      <c r="T58" s="3">
        <f>P58*R58</f>
        <v>0</v>
      </c>
      <c r="U58" s="2"/>
      <c r="V58" s="2"/>
    </row>
    <row r="59" spans="1:22" ht="15.75" thickBot="1">
      <c r="A59" s="2"/>
      <c r="B59" s="2"/>
      <c r="C59" s="2"/>
      <c r="D59" s="4"/>
      <c r="E59" s="13"/>
      <c r="F59" s="13"/>
      <c r="G59" s="13"/>
      <c r="H59" s="13"/>
      <c r="I59" s="13"/>
      <c r="J59" s="2"/>
      <c r="K59" s="2"/>
      <c r="M59" s="2"/>
      <c r="N59" s="2" t="s">
        <v>30</v>
      </c>
      <c r="O59" s="8" t="s">
        <v>8</v>
      </c>
      <c r="P59" s="2"/>
      <c r="Q59" s="2"/>
      <c r="R59" s="31"/>
      <c r="S59" s="2"/>
      <c r="T59" s="3"/>
      <c r="U59" s="2"/>
      <c r="V59" s="2"/>
    </row>
    <row r="60" spans="1:22" ht="15.75" thickBot="1">
      <c r="A60" s="2"/>
      <c r="B60" s="2"/>
      <c r="C60" s="2"/>
      <c r="D60" s="2"/>
      <c r="E60" s="2"/>
      <c r="F60" s="2"/>
      <c r="G60" s="2"/>
      <c r="H60" s="2"/>
      <c r="I60" s="3"/>
      <c r="J60" s="2"/>
      <c r="K60" s="2"/>
      <c r="M60" s="2"/>
      <c r="N60" s="2"/>
      <c r="O60" s="13" t="s">
        <v>32</v>
      </c>
      <c r="P60" s="13"/>
      <c r="Q60" s="13">
        <v>12</v>
      </c>
      <c r="R60" s="32">
        <f>E55</f>
        <v>0</v>
      </c>
      <c r="S60" s="2" t="s">
        <v>9</v>
      </c>
      <c r="T60" s="15">
        <f>R60*Q60</f>
        <v>0</v>
      </c>
      <c r="U60" s="2"/>
      <c r="V60" s="2"/>
    </row>
    <row r="61" spans="1:22" ht="19.5" thickBot="1">
      <c r="A61" s="2"/>
      <c r="B61" s="45" t="s">
        <v>12</v>
      </c>
      <c r="C61" s="2"/>
      <c r="D61" s="2"/>
      <c r="E61" s="2"/>
      <c r="F61" s="2"/>
      <c r="G61" s="72">
        <f>SUM(I15:I58)</f>
        <v>0</v>
      </c>
      <c r="H61" s="73"/>
      <c r="I61" s="74"/>
      <c r="J61" s="2"/>
      <c r="K61" s="2"/>
      <c r="M61" s="2"/>
      <c r="N61" s="2"/>
      <c r="O61" s="2" t="s">
        <v>10</v>
      </c>
      <c r="P61" s="2"/>
      <c r="Q61" s="13">
        <v>20</v>
      </c>
      <c r="R61" s="33">
        <f>E56</f>
        <v>0</v>
      </c>
      <c r="S61" s="2" t="s">
        <v>9</v>
      </c>
      <c r="T61" s="16">
        <f>R61*Q61</f>
        <v>0</v>
      </c>
      <c r="U61" s="2"/>
      <c r="V61" s="2"/>
    </row>
    <row r="62" spans="1:22" ht="19.5" thickBot="1">
      <c r="A62" s="2"/>
      <c r="B62" s="2"/>
      <c r="C62" s="2"/>
      <c r="D62" s="2"/>
      <c r="E62" s="2"/>
      <c r="F62" s="2"/>
      <c r="G62" s="9"/>
      <c r="H62" s="9"/>
      <c r="I62" s="9"/>
      <c r="J62" s="2"/>
      <c r="K62" s="2"/>
      <c r="M62" s="2"/>
      <c r="N62" s="2"/>
      <c r="O62" s="2"/>
      <c r="P62" s="2"/>
      <c r="Q62" s="2"/>
      <c r="R62" s="31"/>
      <c r="S62" s="2"/>
      <c r="T62" s="3"/>
      <c r="U62" s="2"/>
      <c r="V62" s="2"/>
    </row>
    <row r="63" spans="1:23" ht="19.5" thickBot="1">
      <c r="A63" s="2"/>
      <c r="B63" s="46" t="s">
        <v>13</v>
      </c>
      <c r="C63" s="2"/>
      <c r="D63" s="2"/>
      <c r="E63" s="2"/>
      <c r="F63" s="2"/>
      <c r="G63" s="72">
        <f>G61*1.21</f>
        <v>0</v>
      </c>
      <c r="H63" s="73"/>
      <c r="I63" s="74"/>
      <c r="J63" s="2"/>
      <c r="K63" s="2"/>
      <c r="M63" s="2"/>
      <c r="N63" s="2" t="s">
        <v>31</v>
      </c>
      <c r="O63" s="8" t="s">
        <v>23</v>
      </c>
      <c r="P63" s="2"/>
      <c r="Q63" s="13">
        <v>220</v>
      </c>
      <c r="R63" s="44">
        <f>E58</f>
        <v>0</v>
      </c>
      <c r="S63" s="2" t="s">
        <v>11</v>
      </c>
      <c r="T63" s="14">
        <f>R63*Q63</f>
        <v>0</v>
      </c>
      <c r="U63" s="2"/>
      <c r="V63" s="2"/>
      <c r="W63" s="19"/>
    </row>
    <row r="64" spans="1:23" ht="36.75" customHeight="1" thickBot="1">
      <c r="A64" s="2"/>
      <c r="B64" s="2"/>
      <c r="C64" s="2"/>
      <c r="D64" s="2"/>
      <c r="E64" s="2"/>
      <c r="F64" s="2"/>
      <c r="G64" s="2"/>
      <c r="H64" s="2"/>
      <c r="I64" s="3"/>
      <c r="J64" s="2"/>
      <c r="K64" s="2"/>
      <c r="L64" s="19"/>
      <c r="M64" s="2"/>
      <c r="N64" s="2"/>
      <c r="O64" s="2"/>
      <c r="P64" s="4"/>
      <c r="Q64" s="4"/>
      <c r="R64" s="4"/>
      <c r="S64" s="4"/>
      <c r="T64" s="4"/>
      <c r="U64" s="2"/>
      <c r="V64" s="2"/>
      <c r="W64" s="19"/>
    </row>
    <row r="65" spans="1:23" ht="51.75" customHeight="1" thickBot="1">
      <c r="A65" s="2"/>
      <c r="B65" s="91" t="s">
        <v>84</v>
      </c>
      <c r="C65" s="92"/>
      <c r="D65" s="92"/>
      <c r="E65" s="92"/>
      <c r="F65" s="92"/>
      <c r="G65" s="92"/>
      <c r="H65" s="92"/>
      <c r="I65" s="92"/>
      <c r="J65" s="93"/>
      <c r="K65" s="2"/>
      <c r="L65" s="19"/>
      <c r="M65" s="19"/>
      <c r="N65" s="19"/>
      <c r="V65" s="2"/>
      <c r="W65" s="19"/>
    </row>
    <row r="66" spans="1:23" ht="51" customHeight="1">
      <c r="A66" s="2"/>
      <c r="B66" s="88" t="s">
        <v>85</v>
      </c>
      <c r="C66" s="89"/>
      <c r="D66" s="89"/>
      <c r="E66" s="89"/>
      <c r="F66" s="89"/>
      <c r="G66" s="89"/>
      <c r="H66" s="89"/>
      <c r="I66" s="89"/>
      <c r="J66" s="90"/>
      <c r="K66" s="2"/>
      <c r="L66" s="19"/>
      <c r="M66" s="19"/>
      <c r="N66" s="19"/>
      <c r="V66" s="2"/>
      <c r="W66" s="19"/>
    </row>
    <row r="67" spans="1:23" ht="41.25" customHeight="1" thickBot="1">
      <c r="A67" s="2"/>
      <c r="B67" s="85" t="s">
        <v>86</v>
      </c>
      <c r="C67" s="86"/>
      <c r="D67" s="86"/>
      <c r="E67" s="86"/>
      <c r="F67" s="86"/>
      <c r="G67" s="86"/>
      <c r="H67" s="86"/>
      <c r="I67" s="86"/>
      <c r="J67" s="87"/>
      <c r="K67" s="2"/>
      <c r="L67" s="19"/>
      <c r="M67" s="19"/>
      <c r="N67" s="19"/>
      <c r="V67" s="2"/>
      <c r="W67" s="19"/>
    </row>
    <row r="68" spans="1:23" ht="15.75" customHeight="1">
      <c r="A68" s="2"/>
      <c r="B68" s="48" t="s">
        <v>82</v>
      </c>
      <c r="C68" s="49"/>
      <c r="D68" s="49"/>
      <c r="E68" s="49"/>
      <c r="F68" s="49"/>
      <c r="G68" s="49"/>
      <c r="H68" s="49"/>
      <c r="I68" s="50"/>
      <c r="J68" s="51"/>
      <c r="K68" s="2"/>
      <c r="L68" s="19"/>
      <c r="M68" s="19"/>
      <c r="N68" s="19"/>
      <c r="V68" s="2"/>
      <c r="W68" s="19"/>
    </row>
    <row r="69" spans="1:23" ht="23.25" customHeight="1" thickBot="1">
      <c r="A69" s="2"/>
      <c r="B69" s="85" t="s">
        <v>83</v>
      </c>
      <c r="C69" s="86"/>
      <c r="D69" s="86"/>
      <c r="E69" s="86"/>
      <c r="F69" s="86"/>
      <c r="G69" s="86"/>
      <c r="H69" s="86"/>
      <c r="I69" s="86"/>
      <c r="J69" s="87"/>
      <c r="K69" s="2"/>
      <c r="V69" s="2"/>
      <c r="W69" s="19"/>
    </row>
    <row r="70" spans="1:23" ht="15.75" customHeight="1">
      <c r="A70" s="2"/>
      <c r="B70" s="2"/>
      <c r="C70" s="2"/>
      <c r="D70" s="2"/>
      <c r="E70" s="2"/>
      <c r="F70" s="2"/>
      <c r="G70" s="2"/>
      <c r="H70" s="2"/>
      <c r="I70" s="3"/>
      <c r="J70" s="2"/>
      <c r="K70" s="2"/>
      <c r="V70" s="2"/>
      <c r="W70" s="19"/>
    </row>
    <row r="71" spans="1:23" ht="15">
      <c r="A71" s="2"/>
      <c r="B71" s="2"/>
      <c r="C71" s="2"/>
      <c r="D71" s="2"/>
      <c r="E71" s="2"/>
      <c r="F71" s="2"/>
      <c r="G71" s="2"/>
      <c r="H71" s="2"/>
      <c r="I71" s="3"/>
      <c r="J71" s="2"/>
      <c r="K71" s="2"/>
      <c r="V71" s="2"/>
      <c r="W71" s="19"/>
    </row>
    <row r="72" spans="1:23" ht="15">
      <c r="A72" s="19"/>
      <c r="V72" s="2"/>
      <c r="W72" s="19"/>
    </row>
    <row r="73" spans="1:23" ht="15">
      <c r="A73" s="19"/>
      <c r="V73" s="2"/>
      <c r="W73" s="19"/>
    </row>
    <row r="74" ht="17.25" customHeight="1">
      <c r="W74" s="19"/>
    </row>
    <row r="75" ht="15">
      <c r="W75" s="19"/>
    </row>
    <row r="76" ht="15">
      <c r="W76" s="19"/>
    </row>
    <row r="77" ht="15">
      <c r="W77" s="19"/>
    </row>
    <row r="78" ht="15">
      <c r="W78" s="19"/>
    </row>
    <row r="79" ht="15">
      <c r="W79" s="19"/>
    </row>
    <row r="82" ht="15" customHeight="1"/>
    <row r="83" ht="9.75" customHeight="1"/>
    <row r="84" ht="15" customHeight="1"/>
  </sheetData>
  <sheetProtection password="C57E" sheet="1" selectLockedCells="1"/>
  <mergeCells count="20">
    <mergeCell ref="B69:J69"/>
    <mergeCell ref="B67:J67"/>
    <mergeCell ref="B66:J66"/>
    <mergeCell ref="B65:J65"/>
    <mergeCell ref="F46:G46"/>
    <mergeCell ref="G63:I63"/>
    <mergeCell ref="C1:J1"/>
    <mergeCell ref="C2:D2"/>
    <mergeCell ref="E2:J2"/>
    <mergeCell ref="F5:I5"/>
    <mergeCell ref="F6:G6"/>
    <mergeCell ref="I6:J6"/>
    <mergeCell ref="D11:E11"/>
    <mergeCell ref="P57:Q57"/>
    <mergeCell ref="C15:D15"/>
    <mergeCell ref="C18:D18"/>
    <mergeCell ref="G61:I61"/>
    <mergeCell ref="F45:G45"/>
    <mergeCell ref="F44:G44"/>
    <mergeCell ref="D12:E12"/>
  </mergeCells>
  <dataValidations count="14">
    <dataValidation type="list" allowBlank="1" showInputMessage="1" showErrorMessage="1" sqref="C29">
      <formula1>$O$33:$O$34</formula1>
    </dataValidation>
    <dataValidation type="list" allowBlank="1" showInputMessage="1" showErrorMessage="1" sqref="C37">
      <formula1>$O$43:$O$51</formula1>
    </dataValidation>
    <dataValidation type="list" allowBlank="1" showInputMessage="1" showErrorMessage="1" sqref="C34">
      <formula1>$O$40:$O$41</formula1>
    </dataValidation>
    <dataValidation type="list" allowBlank="1" showInputMessage="1" showErrorMessage="1" sqref="C42">
      <formula1>$O$54:$O$55</formula1>
    </dataValidation>
    <dataValidation type="list" allowBlank="1" showInputMessage="1" showErrorMessage="1" sqref="C27">
      <formula1>$O$36:$O$37</formula1>
    </dataValidation>
    <dataValidation type="list" allowBlank="1" showInputMessage="1" showErrorMessage="1" sqref="C21">
      <formula1>$O$26:$O$28</formula1>
    </dataValidation>
    <dataValidation type="list" allowBlank="1" showInputMessage="1" showErrorMessage="1" sqref="C15">
      <formula1>$O$12:$O$13</formula1>
    </dataValidation>
    <dataValidation type="list" allowBlank="1" showInputMessage="1" showErrorMessage="1" sqref="C18">
      <formula1>$O$23:$O$24</formula1>
    </dataValidation>
    <dataValidation type="list" allowBlank="1" showInputMessage="1" showErrorMessage="1" sqref="C25">
      <formula1>$O$30:$O$31</formula1>
    </dataValidation>
    <dataValidation type="list" allowBlank="1" showInputMessage="1" showErrorMessage="1" sqref="C22">
      <formula1>$U$26:$U$28</formula1>
    </dataValidation>
    <dataValidation type="list" allowBlank="1" showInputMessage="1" showErrorMessage="1" sqref="D11:E11">
      <formula1>$O$2:$O$7</formula1>
    </dataValidation>
    <dataValidation type="list" allowBlank="1" showInputMessage="1" showErrorMessage="1" sqref="D12:E12">
      <formula1>$O$8:$O$11</formula1>
    </dataValidation>
    <dataValidation errorStyle="warning" type="whole" allowBlank="1" showInputMessage="1" showErrorMessage="1" error="Je nutné zadat kladné celé číslo." sqref="G11 G12">
      <formula1>1</formula1>
      <formula2>999999</formula2>
    </dataValidation>
    <dataValidation errorStyle="warning" type="whole" allowBlank="1" showInputMessage="1" showErrorMessage="1" error="Je nutné zadat kladné celé číslo. Pokud chcete zadatu nulovou hodnotu, prosím buňku nevyplňujte." sqref="E21:E29">
      <formula1>1</formula1>
      <formula2>999999</formula2>
    </dataValidation>
  </dataValidations>
  <printOptions/>
  <pageMargins left="0.7086614173228347" right="0.3937007874015748" top="0.7874015748031497" bottom="1.3779527559055118" header="0.31496062992125984" footer="0.31496062992125984"/>
  <pageSetup fitToHeight="2" fitToWidth="1"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Kamír a Co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Kohoutová</dc:creator>
  <cp:keywords/>
  <dc:description/>
  <cp:lastModifiedBy>Jana Kohoutová</cp:lastModifiedBy>
  <cp:lastPrinted>2014-02-07T09:26:54Z</cp:lastPrinted>
  <dcterms:created xsi:type="dcterms:W3CDTF">2013-02-24T19:07:44Z</dcterms:created>
  <dcterms:modified xsi:type="dcterms:W3CDTF">2014-02-07T13:38:09Z</dcterms:modified>
  <cp:category/>
  <cp:version/>
  <cp:contentType/>
  <cp:contentStatus/>
</cp:coreProperties>
</file>